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050" windowHeight="7200" tabRatio="816" activeTab="1"/>
  </bookViews>
  <sheets>
    <sheet name="Dati del problema" sheetId="9" r:id="rId1"/>
    <sheet name="Calcolo effluenti allevamento" sheetId="4" r:id="rId2"/>
    <sheet name="Prod colturali" sheetId="2" r:id="rId3"/>
    <sheet name="Concimaz. Organica" sheetId="15" r:id="rId4"/>
    <sheet name="Apporti di N" sheetId="6" r:id="rId5"/>
    <sheet name="Soil Surface Balance" sheetId="11" r:id="rId6"/>
    <sheet name="Farm Gate" sheetId="7" r:id="rId7"/>
    <sheet name="Soil Surface B + efficienza" sheetId="12" r:id="rId8"/>
    <sheet name="Tabella asporti colture" sheetId="13" r:id="rId9"/>
    <sheet name="Tabella efficienze" sheetId="14" r:id="rId10"/>
    <sheet name="Tabella prod e.a." sheetId="8" r:id="rId11"/>
  </sheets>
  <externalReferences>
    <externalReference r:id="rId12"/>
  </externalReferences>
  <calcPr calcId="145621"/>
</workbook>
</file>

<file path=xl/calcChain.xml><?xml version="1.0" encoding="utf-8"?>
<calcChain xmlns="http://schemas.openxmlformats.org/spreadsheetml/2006/main">
  <c r="H6" i="4" l="1"/>
  <c r="H5" i="4"/>
  <c r="H7" i="4"/>
  <c r="H8" i="4"/>
  <c r="H9" i="4"/>
  <c r="H10" i="4"/>
  <c r="H11" i="4"/>
  <c r="H4" i="4"/>
  <c r="E47" i="9" l="1"/>
  <c r="E46" i="9"/>
  <c r="E45" i="9"/>
  <c r="E44" i="9"/>
  <c r="E43" i="9"/>
  <c r="E42" i="9"/>
  <c r="J8" i="11"/>
  <c r="H8" i="11"/>
  <c r="K4" i="6"/>
  <c r="K5" i="6"/>
  <c r="K6" i="6"/>
  <c r="K7" i="6"/>
  <c r="B15" i="15"/>
  <c r="B14" i="15"/>
  <c r="J5" i="2"/>
  <c r="J3" i="2"/>
  <c r="H4" i="2"/>
  <c r="H5" i="2"/>
  <c r="H6" i="2"/>
  <c r="H3" i="2"/>
  <c r="F6" i="2"/>
  <c r="F4" i="2"/>
  <c r="F5" i="2"/>
  <c r="D6" i="2"/>
  <c r="D4" i="2"/>
  <c r="F3" i="2"/>
  <c r="M10" i="4"/>
  <c r="M5" i="4"/>
  <c r="M6" i="4"/>
  <c r="M12" i="4" s="1"/>
  <c r="M7" i="4"/>
  <c r="M8" i="4"/>
  <c r="M9" i="4"/>
  <c r="M11" i="4"/>
  <c r="L5" i="4"/>
  <c r="L6" i="4"/>
  <c r="L7" i="4"/>
  <c r="L8" i="4"/>
  <c r="L9" i="4"/>
  <c r="L10" i="4"/>
  <c r="L12" i="4" s="1"/>
  <c r="L11" i="4"/>
  <c r="M4" i="4"/>
  <c r="L4" i="4"/>
  <c r="I5" i="4"/>
  <c r="I12" i="4" s="1"/>
  <c r="I13" i="4" s="1"/>
  <c r="I6" i="4"/>
  <c r="I7" i="4"/>
  <c r="I8" i="4"/>
  <c r="I9" i="4"/>
  <c r="I10" i="4"/>
  <c r="I11" i="4"/>
  <c r="I4" i="4"/>
  <c r="H12" i="4"/>
  <c r="D12" i="4"/>
  <c r="M13" i="4" l="1"/>
  <c r="B39" i="9"/>
  <c r="C11" i="4"/>
  <c r="E11" i="4"/>
  <c r="D11" i="4"/>
  <c r="A11" i="4"/>
  <c r="V38" i="8"/>
  <c r="U38" i="8"/>
  <c r="T38" i="8"/>
  <c r="S38" i="8"/>
  <c r="G8" i="12" l="1"/>
  <c r="G7" i="12"/>
  <c r="G6" i="12"/>
  <c r="G5" i="12"/>
  <c r="D5" i="12"/>
  <c r="E5" i="12"/>
  <c r="D6" i="12"/>
  <c r="E6" i="12"/>
  <c r="D7" i="12"/>
  <c r="E7" i="12"/>
  <c r="D8" i="12"/>
  <c r="E8" i="12"/>
  <c r="B6" i="12"/>
  <c r="B7" i="12"/>
  <c r="B8" i="12"/>
  <c r="B5" i="12"/>
  <c r="B13" i="15"/>
  <c r="C6" i="15"/>
  <c r="D6" i="15"/>
  <c r="B6" i="15"/>
  <c r="F14" i="11"/>
  <c r="E19" i="7"/>
  <c r="C26" i="9"/>
  <c r="D19" i="7" s="1"/>
  <c r="F13" i="11"/>
  <c r="E17" i="7" l="1"/>
  <c r="E18" i="7"/>
  <c r="E16" i="7"/>
  <c r="D16" i="7"/>
  <c r="D17" i="7"/>
  <c r="D18" i="7"/>
  <c r="C16" i="7"/>
  <c r="C17" i="7"/>
  <c r="C18" i="7"/>
  <c r="E11" i="7"/>
  <c r="D5" i="7"/>
  <c r="D6" i="7"/>
  <c r="D7" i="7"/>
  <c r="D8" i="7"/>
  <c r="D9" i="7"/>
  <c r="D10" i="7"/>
  <c r="D11" i="7"/>
  <c r="C5" i="7"/>
  <c r="C6" i="7"/>
  <c r="C7" i="7"/>
  <c r="C8" i="7"/>
  <c r="C9" i="7"/>
  <c r="C10" i="7"/>
  <c r="C11" i="7"/>
  <c r="I6" i="6"/>
  <c r="I7" i="6"/>
  <c r="I5" i="6"/>
  <c r="I4" i="6"/>
  <c r="H4" i="6"/>
  <c r="C4" i="7" s="1"/>
  <c r="H7" i="6"/>
  <c r="H5" i="6"/>
  <c r="H6" i="6"/>
  <c r="C3" i="7" s="1"/>
  <c r="B7" i="6"/>
  <c r="L7" i="6" s="1"/>
  <c r="A7" i="6"/>
  <c r="A8" i="11" s="1"/>
  <c r="A8" i="12" s="1"/>
  <c r="B6" i="6"/>
  <c r="L6" i="6" s="1"/>
  <c r="B5" i="6"/>
  <c r="L5" i="6" s="1"/>
  <c r="B4" i="6"/>
  <c r="L4" i="6" s="1"/>
  <c r="A6" i="6"/>
  <c r="A7" i="11" s="1"/>
  <c r="A7" i="12" s="1"/>
  <c r="A5" i="6"/>
  <c r="A6" i="11" s="1"/>
  <c r="A6" i="12" s="1"/>
  <c r="A4" i="6"/>
  <c r="A5" i="11" s="1"/>
  <c r="A5" i="12" s="1"/>
  <c r="E5" i="4"/>
  <c r="E6" i="4"/>
  <c r="E7" i="4"/>
  <c r="E8" i="4"/>
  <c r="E9" i="4"/>
  <c r="E10" i="4"/>
  <c r="E4" i="4"/>
  <c r="D5" i="4"/>
  <c r="D6" i="4"/>
  <c r="D7" i="4"/>
  <c r="D8" i="4"/>
  <c r="D9" i="4"/>
  <c r="D10" i="4"/>
  <c r="D4" i="4"/>
  <c r="C5" i="4"/>
  <c r="C6" i="4"/>
  <c r="C7" i="4"/>
  <c r="C8" i="4"/>
  <c r="C9" i="4"/>
  <c r="C10" i="4"/>
  <c r="C4" i="4"/>
  <c r="A5" i="4"/>
  <c r="A6" i="4"/>
  <c r="A7" i="4"/>
  <c r="A8" i="4"/>
  <c r="A9" i="4"/>
  <c r="A10" i="4"/>
  <c r="A4" i="4"/>
  <c r="A6" i="2"/>
  <c r="A5" i="2"/>
  <c r="A4" i="2"/>
  <c r="A3" i="2"/>
  <c r="E8" i="7"/>
  <c r="E9" i="7"/>
  <c r="E10" i="7"/>
  <c r="E6" i="7"/>
  <c r="E7" i="7"/>
  <c r="E5" i="7"/>
  <c r="B6" i="9"/>
  <c r="C3" i="2"/>
  <c r="L9" i="6" l="1"/>
  <c r="G5" i="11"/>
  <c r="H5" i="12" s="1"/>
  <c r="J4" i="6"/>
  <c r="G8" i="11"/>
  <c r="H8" i="12" s="1"/>
  <c r="J7" i="6"/>
  <c r="G6" i="11"/>
  <c r="H6" i="12" s="1"/>
  <c r="J5" i="6"/>
  <c r="G7" i="11"/>
  <c r="H7" i="12" s="1"/>
  <c r="J6" i="6"/>
  <c r="J9" i="6" s="1"/>
  <c r="C3" i="15"/>
  <c r="B3" i="15"/>
  <c r="K37" i="13"/>
  <c r="K40" i="13"/>
  <c r="K43" i="13"/>
  <c r="K46" i="13"/>
  <c r="K49" i="13"/>
  <c r="K17" i="13"/>
  <c r="K20" i="13"/>
  <c r="K23" i="13"/>
  <c r="K26" i="13"/>
  <c r="K29" i="13"/>
  <c r="J61" i="13"/>
  <c r="I61" i="13"/>
  <c r="H61" i="13"/>
  <c r="J60" i="13"/>
  <c r="I60" i="13"/>
  <c r="H60" i="13"/>
  <c r="J59" i="13"/>
  <c r="I59" i="13"/>
  <c r="H59" i="13"/>
  <c r="J58" i="13"/>
  <c r="I58" i="13"/>
  <c r="H58" i="13"/>
  <c r="J57" i="13"/>
  <c r="I57" i="13"/>
  <c r="H57" i="13"/>
  <c r="J56" i="13"/>
  <c r="I56" i="13"/>
  <c r="H56" i="13"/>
  <c r="J55" i="13"/>
  <c r="I55" i="13"/>
  <c r="H55" i="13"/>
  <c r="J54" i="13"/>
  <c r="I54" i="13"/>
  <c r="H54" i="13"/>
  <c r="I53" i="13"/>
  <c r="J52" i="13"/>
  <c r="I52" i="13"/>
  <c r="H52" i="13"/>
  <c r="J50" i="13"/>
  <c r="I50" i="13"/>
  <c r="H50" i="13"/>
  <c r="J49" i="13"/>
  <c r="J51" i="13" s="1"/>
  <c r="I49" i="13"/>
  <c r="I51" i="13" s="1"/>
  <c r="H49" i="13"/>
  <c r="H51" i="13" s="1"/>
  <c r="J47" i="13"/>
  <c r="I47" i="13"/>
  <c r="H47" i="13"/>
  <c r="J46" i="13"/>
  <c r="J48" i="13" s="1"/>
  <c r="I46" i="13"/>
  <c r="I48" i="13" s="1"/>
  <c r="H46" i="13"/>
  <c r="H48" i="13" s="1"/>
  <c r="J44" i="13"/>
  <c r="J45" i="13" s="1"/>
  <c r="I44" i="13"/>
  <c r="H44" i="13"/>
  <c r="J43" i="13"/>
  <c r="I43" i="13"/>
  <c r="I45" i="13" s="1"/>
  <c r="H43" i="13"/>
  <c r="H45" i="13" s="1"/>
  <c r="J41" i="13"/>
  <c r="J42" i="13" s="1"/>
  <c r="I41" i="13"/>
  <c r="H41" i="13"/>
  <c r="J40" i="13"/>
  <c r="I40" i="13"/>
  <c r="I42" i="13" s="1"/>
  <c r="H40" i="13"/>
  <c r="H42" i="13" s="1"/>
  <c r="J38" i="13"/>
  <c r="J39" i="13" s="1"/>
  <c r="I38" i="13"/>
  <c r="H38" i="13"/>
  <c r="J37" i="13"/>
  <c r="I37" i="13"/>
  <c r="I39" i="13" s="1"/>
  <c r="H37" i="13"/>
  <c r="H39" i="13" s="1"/>
  <c r="I36" i="13"/>
  <c r="H35" i="13"/>
  <c r="J34" i="13"/>
  <c r="I34" i="13"/>
  <c r="H34" i="13"/>
  <c r="K33" i="13"/>
  <c r="J33" i="13"/>
  <c r="J35" i="13" s="1"/>
  <c r="I33" i="13"/>
  <c r="I35" i="13" s="1"/>
  <c r="H33" i="13"/>
  <c r="J32" i="13"/>
  <c r="I32" i="13"/>
  <c r="H32" i="13"/>
  <c r="E31" i="13"/>
  <c r="J30" i="13"/>
  <c r="I30" i="13"/>
  <c r="H30" i="13"/>
  <c r="J29" i="13"/>
  <c r="I29" i="13"/>
  <c r="I31" i="13" s="1"/>
  <c r="H29" i="13"/>
  <c r="J27" i="13"/>
  <c r="J28" i="13" s="1"/>
  <c r="I27" i="13"/>
  <c r="H27" i="13"/>
  <c r="J26" i="13"/>
  <c r="I26" i="13"/>
  <c r="I28" i="13" s="1"/>
  <c r="H26" i="13"/>
  <c r="H28" i="13" s="1"/>
  <c r="J24" i="13"/>
  <c r="J25" i="13" s="1"/>
  <c r="I24" i="13"/>
  <c r="H24" i="13"/>
  <c r="J23" i="13"/>
  <c r="I23" i="13"/>
  <c r="I25" i="13" s="1"/>
  <c r="H23" i="13"/>
  <c r="H25" i="13" s="1"/>
  <c r="J21" i="13"/>
  <c r="J22" i="13" s="1"/>
  <c r="I21" i="13"/>
  <c r="H21" i="13"/>
  <c r="J20" i="13"/>
  <c r="I20" i="13"/>
  <c r="I22" i="13" s="1"/>
  <c r="H20" i="13"/>
  <c r="H22" i="13" s="1"/>
  <c r="J18" i="13"/>
  <c r="J19" i="13" s="1"/>
  <c r="I18" i="13"/>
  <c r="H18" i="13"/>
  <c r="J17" i="13"/>
  <c r="I17" i="13"/>
  <c r="I19" i="13" s="1"/>
  <c r="H17" i="13"/>
  <c r="H19" i="13" s="1"/>
  <c r="J15" i="13"/>
  <c r="I15" i="13"/>
  <c r="H15" i="13"/>
  <c r="K14" i="13"/>
  <c r="J14" i="13"/>
  <c r="J16" i="13" s="1"/>
  <c r="I14" i="13"/>
  <c r="I16" i="13" s="1"/>
  <c r="H14" i="13"/>
  <c r="H16" i="13" s="1"/>
  <c r="H13" i="13"/>
  <c r="J12" i="13"/>
  <c r="I12" i="13"/>
  <c r="H12" i="13"/>
  <c r="K11" i="13"/>
  <c r="J11" i="13"/>
  <c r="J13" i="13" s="1"/>
  <c r="I11" i="13"/>
  <c r="I13" i="13" s="1"/>
  <c r="H11" i="13"/>
  <c r="J9" i="13"/>
  <c r="I9" i="13"/>
  <c r="H9" i="13"/>
  <c r="K8" i="13"/>
  <c r="J8" i="13"/>
  <c r="J10" i="13" s="1"/>
  <c r="I8" i="13"/>
  <c r="I10" i="13" s="1"/>
  <c r="H8" i="13"/>
  <c r="H10" i="13" s="1"/>
  <c r="I5" i="2"/>
  <c r="I6" i="2" s="1"/>
  <c r="I3" i="2"/>
  <c r="I4" i="2" s="1"/>
  <c r="C5" i="2"/>
  <c r="J10" i="6" l="1"/>
  <c r="H31" i="13"/>
  <c r="J31" i="13"/>
  <c r="C7" i="6"/>
  <c r="D7" i="6" s="1"/>
  <c r="C2" i="15"/>
  <c r="E7" i="6"/>
  <c r="F7" i="6" s="1"/>
  <c r="J36" i="13"/>
  <c r="H36" i="13"/>
  <c r="H53" i="13"/>
  <c r="J53" i="13"/>
  <c r="H1" i="7"/>
  <c r="F10" i="6" l="1"/>
  <c r="G7" i="6"/>
  <c r="F8" i="11" s="1"/>
  <c r="F8" i="12" s="1"/>
  <c r="B2" i="15"/>
  <c r="C7" i="15" l="1"/>
  <c r="C8" i="15" s="1"/>
  <c r="D7" i="15"/>
  <c r="D8" i="15" s="1"/>
  <c r="B7" i="15"/>
  <c r="B8" i="15" s="1"/>
  <c r="E6" i="6"/>
  <c r="E4" i="6"/>
  <c r="E5" i="6"/>
  <c r="C6" i="6" l="1"/>
  <c r="C5" i="6"/>
  <c r="C4" i="6"/>
  <c r="D4" i="6" s="1"/>
  <c r="F4" i="6" s="1"/>
  <c r="G4" i="6" l="1"/>
  <c r="F5" i="11" s="1"/>
  <c r="D6" i="6"/>
  <c r="F6" i="6" s="1"/>
  <c r="G6" i="6" s="1"/>
  <c r="F7" i="11" s="1"/>
  <c r="D5" i="6"/>
  <c r="F5" i="6" s="1"/>
  <c r="G5" i="6" s="1"/>
  <c r="F6" i="11" s="1"/>
  <c r="F5" i="12" l="1"/>
  <c r="H5" i="11"/>
  <c r="J5" i="11" s="1"/>
  <c r="F6" i="12"/>
  <c r="H6" i="11"/>
  <c r="J6" i="11" s="1"/>
  <c r="F7" i="12"/>
  <c r="H7" i="11"/>
  <c r="J7" i="11" s="1"/>
  <c r="F9" i="6"/>
  <c r="S34" i="8"/>
  <c r="T34" i="8"/>
  <c r="S2" i="8"/>
  <c r="V37" i="8"/>
  <c r="U37" i="8"/>
  <c r="T37" i="8"/>
  <c r="S37" i="8"/>
  <c r="V36" i="8"/>
  <c r="U36" i="8"/>
  <c r="T36" i="8"/>
  <c r="S36" i="8"/>
  <c r="V35" i="8"/>
  <c r="U35" i="8"/>
  <c r="T35" i="8"/>
  <c r="S35" i="8"/>
  <c r="V34" i="8"/>
  <c r="U34" i="8"/>
  <c r="V33" i="8"/>
  <c r="U33" i="8"/>
  <c r="T33" i="8"/>
  <c r="S33" i="8"/>
  <c r="V32" i="8"/>
  <c r="U32" i="8"/>
  <c r="T32" i="8"/>
  <c r="S32" i="8"/>
  <c r="V31" i="8"/>
  <c r="U31" i="8"/>
  <c r="T31" i="8"/>
  <c r="S31" i="8"/>
  <c r="V30" i="8"/>
  <c r="U30" i="8"/>
  <c r="T30" i="8"/>
  <c r="S30" i="8"/>
  <c r="V29" i="8"/>
  <c r="U29" i="8"/>
  <c r="T29" i="8"/>
  <c r="S29" i="8"/>
  <c r="V28" i="8"/>
  <c r="U28" i="8"/>
  <c r="T28" i="8"/>
  <c r="S28" i="8"/>
  <c r="V27" i="8"/>
  <c r="U27" i="8"/>
  <c r="T27" i="8"/>
  <c r="S27" i="8"/>
  <c r="V26" i="8"/>
  <c r="U26" i="8"/>
  <c r="T26" i="8"/>
  <c r="S26" i="8"/>
  <c r="V25" i="8"/>
  <c r="U25" i="8"/>
  <c r="T25" i="8"/>
  <c r="S25" i="8"/>
  <c r="V24" i="8"/>
  <c r="U24" i="8"/>
  <c r="T24" i="8"/>
  <c r="S24" i="8"/>
  <c r="V23" i="8"/>
  <c r="U23" i="8"/>
  <c r="T23" i="8"/>
  <c r="S23" i="8"/>
  <c r="V22" i="8"/>
  <c r="U22" i="8"/>
  <c r="T22" i="8"/>
  <c r="S22" i="8"/>
  <c r="V21" i="8"/>
  <c r="U21" i="8"/>
  <c r="T21" i="8"/>
  <c r="S21" i="8"/>
  <c r="V20" i="8"/>
  <c r="U20" i="8"/>
  <c r="T20" i="8"/>
  <c r="S20" i="8"/>
  <c r="V19" i="8"/>
  <c r="U19" i="8"/>
  <c r="T19" i="8"/>
  <c r="S19" i="8"/>
  <c r="V18" i="8"/>
  <c r="U18" i="8"/>
  <c r="T18" i="8"/>
  <c r="S18" i="8"/>
  <c r="V17" i="8"/>
  <c r="U17" i="8"/>
  <c r="T17" i="8"/>
  <c r="S17" i="8"/>
  <c r="V16" i="8"/>
  <c r="U16" i="8"/>
  <c r="T16" i="8"/>
  <c r="S16" i="8"/>
  <c r="V15" i="8"/>
  <c r="U15" i="8"/>
  <c r="T15" i="8"/>
  <c r="S15" i="8"/>
  <c r="V14" i="8"/>
  <c r="U14" i="8"/>
  <c r="T14" i="8"/>
  <c r="S14" i="8"/>
  <c r="V13" i="8"/>
  <c r="U13" i="8"/>
  <c r="T13" i="8"/>
  <c r="S13" i="8"/>
  <c r="V12" i="8"/>
  <c r="U12" i="8"/>
  <c r="T12" i="8"/>
  <c r="S12" i="8"/>
  <c r="V11" i="8"/>
  <c r="U11" i="8"/>
  <c r="T11" i="8"/>
  <c r="S11" i="8"/>
  <c r="V10" i="8"/>
  <c r="U10" i="8"/>
  <c r="T10" i="8"/>
  <c r="S10" i="8"/>
  <c r="V9" i="8"/>
  <c r="U9" i="8"/>
  <c r="T9" i="8"/>
  <c r="S9" i="8"/>
  <c r="V8" i="8"/>
  <c r="U8" i="8"/>
  <c r="T8" i="8"/>
  <c r="S8" i="8"/>
  <c r="V7" i="8"/>
  <c r="U7" i="8"/>
  <c r="T7" i="8"/>
  <c r="S7" i="8"/>
  <c r="V6" i="8"/>
  <c r="U6" i="8"/>
  <c r="T6" i="8"/>
  <c r="S6" i="8"/>
  <c r="V5" i="8"/>
  <c r="U5" i="8"/>
  <c r="T5" i="8"/>
  <c r="S5" i="8"/>
  <c r="V4" i="8"/>
  <c r="U4" i="8"/>
  <c r="T4" i="8"/>
  <c r="S4" i="8"/>
  <c r="V3" i="8"/>
  <c r="U3" i="8"/>
  <c r="T3" i="8"/>
  <c r="S3" i="8"/>
  <c r="V2" i="8"/>
  <c r="U2" i="8"/>
  <c r="T2" i="8"/>
  <c r="I6" i="11"/>
  <c r="K6" i="12" s="1"/>
  <c r="C6" i="11"/>
  <c r="C6" i="12" s="1"/>
  <c r="C7" i="11" l="1"/>
  <c r="C7" i="12" s="1"/>
  <c r="C8" i="11"/>
  <c r="C5" i="11"/>
  <c r="C5" i="12" s="1"/>
  <c r="I5" i="11"/>
  <c r="I7" i="11" l="1"/>
  <c r="K5" i="12"/>
  <c r="C8" i="12"/>
  <c r="I8" i="11" l="1"/>
  <c r="K8" i="12" s="1"/>
  <c r="K7" i="12"/>
</calcChain>
</file>

<file path=xl/sharedStrings.xml><?xml version="1.0" encoding="utf-8"?>
<sst xmlns="http://schemas.openxmlformats.org/spreadsheetml/2006/main" count="692" uniqueCount="337">
  <si>
    <t>Coltura</t>
  </si>
  <si>
    <t>Totale</t>
  </si>
  <si>
    <t>Mais da granella</t>
  </si>
  <si>
    <t>Formato d'uso</t>
  </si>
  <si>
    <t>Prod. media (t/ha t.q.)</t>
  </si>
  <si>
    <t>Superficie media investita (ha)</t>
  </si>
  <si>
    <t>Prod.  totale  (t t.q.)</t>
  </si>
  <si>
    <t>Umidità (%)</t>
  </si>
  <si>
    <t>Prod. media (t/ha s.s.)</t>
  </si>
  <si>
    <t>Asporto  di N (% s.s.)</t>
  </si>
  <si>
    <t xml:space="preserve">granella </t>
  </si>
  <si>
    <t>residui</t>
  </si>
  <si>
    <t>Categorie animali</t>
  </si>
  <si>
    <t>N° medio animali presenti</t>
  </si>
  <si>
    <t>Tipo di stabulazione</t>
  </si>
  <si>
    <t>Peso  vivo medio (kg)</t>
  </si>
  <si>
    <t>Vacche in lattazione</t>
  </si>
  <si>
    <t>Vacche in asciutta</t>
  </si>
  <si>
    <t>Manze</t>
  </si>
  <si>
    <t>Manzette</t>
  </si>
  <si>
    <t>Tori</t>
  </si>
  <si>
    <t>PRODUZIONI E ASPORTI COLTURALI</t>
  </si>
  <si>
    <t>CALCOLO DELLA  PRODUZIONE DEI REFLUI ZOOTECNICI</t>
  </si>
  <si>
    <t>liquame</t>
  </si>
  <si>
    <t>letame</t>
  </si>
  <si>
    <t>Stabulazione libera su cuccette seza paglia</t>
  </si>
  <si>
    <t>Svezzamento su lettiera</t>
  </si>
  <si>
    <t>Stabulazione libera con paglia totale</t>
  </si>
  <si>
    <t>APPORTI MEDI ANNUALI DI AZOTO RIPARTITI PER COLTURA</t>
  </si>
  <si>
    <t>Concimazione organica</t>
  </si>
  <si>
    <t>Concimazione minerale</t>
  </si>
  <si>
    <t>Tipo di coltura</t>
  </si>
  <si>
    <t>Tipo di concime</t>
  </si>
  <si>
    <t>BILANCIO DELL'AZOTO AL LIVELLO AZIENDALE (FARM-GATE)</t>
  </si>
  <si>
    <t xml:space="preserve">Descrizione </t>
  </si>
  <si>
    <t>Tipo</t>
  </si>
  <si>
    <t>Contenuto in azoto (%)</t>
  </si>
  <si>
    <t>Quantità in azoto totale (kg)</t>
  </si>
  <si>
    <t>Flusso di azoto (kg/ha)</t>
  </si>
  <si>
    <t>% sul totale</t>
  </si>
  <si>
    <t>ENTRATE</t>
  </si>
  <si>
    <t>Concimi minerale</t>
  </si>
  <si>
    <t>Mangimi e concentrati</t>
  </si>
  <si>
    <t>segatura</t>
  </si>
  <si>
    <t>Totale entrate</t>
  </si>
  <si>
    <t>USCITE</t>
  </si>
  <si>
    <t>Latte</t>
  </si>
  <si>
    <t>Animali</t>
  </si>
  <si>
    <t>Totale uscite</t>
  </si>
  <si>
    <t>Surplus (E - U)</t>
  </si>
  <si>
    <t>Efficienza (U/E) %</t>
  </si>
  <si>
    <t>ID</t>
  </si>
  <si>
    <t>SPECIE</t>
  </si>
  <si>
    <t>CATEGORIA ALLEVAMENTO</t>
  </si>
  <si>
    <t>PESO VIVO MEDIO (KG/CAPO)</t>
  </si>
  <si>
    <t>P_l</t>
  </si>
  <si>
    <t>K_l</t>
  </si>
  <si>
    <t>P_s</t>
  </si>
  <si>
    <t>K_s</t>
  </si>
  <si>
    <t>N AL CAMPO TOTALE (KG/T/ANNO) - VERIFICA SOMME</t>
  </si>
  <si>
    <t>P2O5 AL CAMPO TOTALE (KG/T/ANNO) - VERIFICA SOMME</t>
  </si>
  <si>
    <t>K2O AL CAMPO TOTALE (KG/T/ANNO) - VERIFICA SOMME</t>
  </si>
  <si>
    <t>CATEGORIA FASCICOLO AZIENDALE SIARL</t>
  </si>
  <si>
    <t>N capi</t>
  </si>
  <si>
    <t>Liquame (m3)</t>
  </si>
  <si>
    <t>Kg N liquame</t>
  </si>
  <si>
    <t>Letame (m3)</t>
  </si>
  <si>
    <t>kg N letame</t>
  </si>
  <si>
    <t>STABULAZIONE FISSA SU LETTIERA</t>
  </si>
  <si>
    <t>VITELLI (6 - 12 MESI)</t>
  </si>
  <si>
    <t>STABULAZIONE FISSA SU LETTIERA SOLO LETAME</t>
  </si>
  <si>
    <t>STABULAZIONE LIBERA CON PAGLIA TOTALE</t>
  </si>
  <si>
    <t>STABULAZIONE LIBERA CON PAGLIA TOTALE SOLO LETAME</t>
  </si>
  <si>
    <t>STABULAZIONE LIBERA SU CUCCETTA CON PAGLIA (GROPPA A GROPPA)</t>
  </si>
  <si>
    <t>STABULAZIONE LIBERA SU CUCCETTA CON PAGLIA (TESTA A TESTA)</t>
  </si>
  <si>
    <t>STABULAZIONE LIBERA SU CUCCETTA SENZA PAGLIA</t>
  </si>
  <si>
    <t>STABULAZIONE LIBERA SU FESSURATO</t>
  </si>
  <si>
    <t>STABULAZIONE LIBERA SU LETTIERA INCLINATA</t>
  </si>
  <si>
    <t>STABULAZIONE LIBERA SU LETTIERA INCLINATA SOLO LETAME</t>
  </si>
  <si>
    <t>STABULAZIONE LIBERA SU LETTIERA SOLO IN AREA DI RIPOSO</t>
  </si>
  <si>
    <t>SVEZZAMENTO VITELLI SU FESSURATO (0 - 6 MESI)</t>
  </si>
  <si>
    <t>VITELLI (&lt; 6 MESI)</t>
  </si>
  <si>
    <t>SVEZZAMENTO VITELLI SU LETTIERA (0 - 6 MESI)</t>
  </si>
  <si>
    <t>SVEZZAMENTO VITELLI SU LETTIERA (0 - 6 MESI) SOLO LETAME</t>
  </si>
  <si>
    <t>STABULAZIONE FISSA CON PAGLIA</t>
  </si>
  <si>
    <t>STABULAZIONE FISSA CON PAGLIA SOLO LETAME</t>
  </si>
  <si>
    <t>STABULAZIONE FISSA SENZA PAGLIA</t>
  </si>
  <si>
    <t>STABULAZIONE LIBERA SU CUCCETTA CON PAGLIA TOTALE (ANCHE NELLE AREE DI ESERCIZIO)</t>
  </si>
  <si>
    <t>STABULAZIONE LIBERA SU CUCCETTA CON PAGLIA TOTALE (ANCHE NELLE AREE DI ESERCIZIO)  SOLO LETAME</t>
  </si>
  <si>
    <t>STABULAZIONE LIBERA SU LETTIERA PERMANENTE</t>
  </si>
  <si>
    <t>BOVINI DA LATTE</t>
  </si>
  <si>
    <t>RIMONTA VACCHE DA LATTE</t>
  </si>
  <si>
    <t>VACCHE DA LATTE IN ASCIUTTA</t>
  </si>
  <si>
    <t>VACCHE DA LATTE (&gt; 24 MESI)</t>
  </si>
  <si>
    <t>VACCHE DA LATTE IN LATTAZIONE</t>
  </si>
  <si>
    <t xml:space="preserve"> </t>
  </si>
  <si>
    <t>Volume liquidi (m3/t pv)</t>
  </si>
  <si>
    <t>Volume solidi (m3/t pv)</t>
  </si>
  <si>
    <t>volume prodotto (m3/t pv)</t>
  </si>
  <si>
    <t>Azienda di bovini da latte</t>
  </si>
  <si>
    <t>Paglia interrata, granella venduta</t>
  </si>
  <si>
    <t>Granella riutilizzata in azienda, stocchi interrati</t>
  </si>
  <si>
    <t>Comparto zootecnico</t>
  </si>
  <si>
    <t>Prodotti acquistati:</t>
  </si>
  <si>
    <t>Prodotti venduti:</t>
  </si>
  <si>
    <t>Frumento da granella</t>
  </si>
  <si>
    <t>Frumento</t>
  </si>
  <si>
    <t>nitrato di ammonio</t>
  </si>
  <si>
    <t>Asporto unitario di N (kg N/ha)</t>
  </si>
  <si>
    <t>totale ha=</t>
  </si>
  <si>
    <t>mangime per manze</t>
  </si>
  <si>
    <t>nucleo per vacche</t>
  </si>
  <si>
    <t>latte in polvere</t>
  </si>
  <si>
    <t>fieno di loiessa</t>
  </si>
  <si>
    <t>ha</t>
  </si>
  <si>
    <t>t/ha</t>
  </si>
  <si>
    <t>%</t>
  </si>
  <si>
    <t>kg</t>
  </si>
  <si>
    <t>Precessione colturale</t>
  </si>
  <si>
    <t>Residui colturali coltura precedente</t>
  </si>
  <si>
    <t>Apporti da deposizioni secche e umide</t>
  </si>
  <si>
    <t>N organico apportato (al lordo delle perdite da volatilizzazione)</t>
  </si>
  <si>
    <t>N apportato da concime minerale</t>
  </si>
  <si>
    <t>Asporti colturali</t>
  </si>
  <si>
    <t>Surplus(+) o Deficit(-) di N</t>
  </si>
  <si>
    <t xml:space="preserve">Re </t>
  </si>
  <si>
    <t>Da</t>
  </si>
  <si>
    <t>Nf</t>
  </si>
  <si>
    <t>Co</t>
  </si>
  <si>
    <t>Cm</t>
  </si>
  <si>
    <t xml:space="preserve">As </t>
  </si>
  <si>
    <t>kg.N/ha</t>
  </si>
  <si>
    <t>mais</t>
  </si>
  <si>
    <t>Esempio:</t>
  </si>
  <si>
    <t>L'azotofissazione è da considerarsi tra le entrate di N, come suggerito da Grignani (Riv.di Agr.1996 pag.415), nella misura di</t>
  </si>
  <si>
    <t>200 kg/ha per l'erba medica e la soia e di 40 kg/ha per le consociazioni di trifoglio e graminacee.</t>
  </si>
  <si>
    <t xml:space="preserve">Mais da granella </t>
  </si>
  <si>
    <t>Azoto  fissazione</t>
  </si>
  <si>
    <t>SAU</t>
  </si>
  <si>
    <t xml:space="preserve">Prod.media </t>
  </si>
  <si>
    <t>Umidità alla raccolta</t>
  </si>
  <si>
    <t>Concimazione:</t>
  </si>
  <si>
    <t>Note:</t>
  </si>
  <si>
    <t>erba medica</t>
  </si>
  <si>
    <t>mais insilato</t>
  </si>
  <si>
    <t>% proteine grezze</t>
  </si>
  <si>
    <t xml:space="preserve">latte </t>
  </si>
  <si>
    <t>% di N</t>
  </si>
  <si>
    <t>SOIL SURFACE BALANCE</t>
  </si>
  <si>
    <t>Efficienza N organico</t>
  </si>
  <si>
    <t>Perdite di N</t>
  </si>
  <si>
    <t>N disponibile dopo asporti</t>
  </si>
  <si>
    <t>SOIL SURFACE BALANCE (con Calcolo efficienza)</t>
  </si>
  <si>
    <t>vacche di fine carriera (10 capi)</t>
  </si>
  <si>
    <t>vitelli di 30 giorni di vita (10 capi)</t>
  </si>
  <si>
    <t>DATI DELLA ESERCITAZIONE SUGLI INDICATORI</t>
  </si>
  <si>
    <t>CORSO DI ECOLOGIA AGRARIA</t>
  </si>
  <si>
    <t>ASPORTI DELLE PRINCIPALI COLTURE ERBACEE</t>
  </si>
  <si>
    <t>ASPORTI</t>
  </si>
  <si>
    <t>sulla s.s. (%)</t>
  </si>
  <si>
    <t>sulla produzione talquale (%)</t>
  </si>
  <si>
    <t>HI (%)</t>
  </si>
  <si>
    <t>Indice</t>
  </si>
  <si>
    <t>% s.s.</t>
  </si>
  <si>
    <t>N</t>
  </si>
  <si>
    <t>P2O5</t>
  </si>
  <si>
    <t>K2O</t>
  </si>
  <si>
    <t>granella</t>
  </si>
  <si>
    <t>Frumento tenero</t>
  </si>
  <si>
    <t>paglia</t>
  </si>
  <si>
    <t>pt.intera (kg/q granella)</t>
  </si>
  <si>
    <t>Frumento duro</t>
  </si>
  <si>
    <t>Orzo</t>
  </si>
  <si>
    <t>Avena</t>
  </si>
  <si>
    <t>Segale</t>
  </si>
  <si>
    <t>granellla</t>
  </si>
  <si>
    <t>Triticale</t>
  </si>
  <si>
    <t>Mais</t>
  </si>
  <si>
    <t>stocchi</t>
  </si>
  <si>
    <t>ins spiga</t>
  </si>
  <si>
    <t>Mais ins spiga</t>
  </si>
  <si>
    <t>Mais ceroso</t>
  </si>
  <si>
    <t>trinciato</t>
  </si>
  <si>
    <t>Sorgo</t>
  </si>
  <si>
    <t>Sorgo da foraggio</t>
  </si>
  <si>
    <t>risone</t>
  </si>
  <si>
    <t>Riso</t>
  </si>
  <si>
    <t>Barbabietola da</t>
  </si>
  <si>
    <t>radici</t>
  </si>
  <si>
    <t>zucchero</t>
  </si>
  <si>
    <t>foglie e colletti</t>
  </si>
  <si>
    <t>pt. intera (kg/q radici)</t>
  </si>
  <si>
    <t>Soia</t>
  </si>
  <si>
    <t>Girasole</t>
  </si>
  <si>
    <t>Colza</t>
  </si>
  <si>
    <t>Pisello</t>
  </si>
  <si>
    <t>Lino</t>
  </si>
  <si>
    <t>canapa</t>
  </si>
  <si>
    <t>pt.intera</t>
  </si>
  <si>
    <t>Medica</t>
  </si>
  <si>
    <t>fieno</t>
  </si>
  <si>
    <t>Trifolium  pratense</t>
  </si>
  <si>
    <t>Loiessa</t>
  </si>
  <si>
    <t>Panico</t>
  </si>
  <si>
    <t>Prato avv. graminacee</t>
  </si>
  <si>
    <t>Prato avv. polifita*</t>
  </si>
  <si>
    <t>Prato stabile**</t>
  </si>
  <si>
    <t xml:space="preserve">*: con più del 50% di leguminose </t>
  </si>
  <si>
    <t>AGROSELVITER Torino</t>
  </si>
  <si>
    <t>**: con prevalenza graminacee</t>
  </si>
  <si>
    <t>SUINI</t>
  </si>
  <si>
    <t>prearatura primaverile</t>
  </si>
  <si>
    <t>su terreno nudo o stoppie</t>
  </si>
  <si>
    <t>su paglie o stocchi</t>
  </si>
  <si>
    <t>Prod. Totale (m3)</t>
  </si>
  <si>
    <t>Totale N presente (kg.)</t>
  </si>
  <si>
    <t>Stabulazione libera su cuccette con paglia (groppa a groppa)</t>
  </si>
  <si>
    <t>Vitelli e vitelle fino a 6 mesi</t>
  </si>
  <si>
    <t>Vitelli e vitelle da 6 a 12 mesi</t>
  </si>
  <si>
    <t>impianto di mungitura - sala di mungitura con sala di attesa</t>
  </si>
  <si>
    <t>Suolo a tessitura media</t>
  </si>
  <si>
    <t>N al campo (kg/t pv anno)</t>
  </si>
  <si>
    <t>SAU (ha)</t>
  </si>
  <si>
    <t>Comparto coltuale</t>
  </si>
  <si>
    <t>input</t>
  </si>
  <si>
    <t>collegamenti</t>
  </si>
  <si>
    <t>Dati da tabelle</t>
  </si>
  <si>
    <t>calcoli</t>
  </si>
  <si>
    <t>da foglio tabella asporti colture</t>
  </si>
  <si>
    <t>tipologia organico</t>
  </si>
  <si>
    <t>liquame bovino</t>
  </si>
  <si>
    <t>da tabella prod. E.a.</t>
  </si>
  <si>
    <t>Allevamenti</t>
  </si>
  <si>
    <t>Epoca di distribuzione</t>
  </si>
  <si>
    <t xml:space="preserve">Rotazioni adottate </t>
  </si>
  <si>
    <t>Mais - frumento</t>
  </si>
  <si>
    <t>Mais monosuccessione</t>
  </si>
  <si>
    <t>Frumento in rotazione con Mais</t>
  </si>
  <si>
    <t>Liquame</t>
  </si>
  <si>
    <t>Modalità di distribuzione</t>
  </si>
  <si>
    <t>GRUPPO COLTURA EFFICIENZA AZOTO</t>
  </si>
  <si>
    <t>EPOCA E MODALITA' DISTRIBUZIONE</t>
  </si>
  <si>
    <t>EFFICIENZA</t>
  </si>
  <si>
    <t>AVICOLI - CUNICOLI</t>
  </si>
  <si>
    <t>BOVINI CARNE</t>
  </si>
  <si>
    <t>BOVINI LATTE - BUFALINI - OVINI - CAPRINI - EQUINI</t>
  </si>
  <si>
    <t>F.O. ASSIMILATI REFLUI</t>
  </si>
  <si>
    <t>F.O. NON ASSIMILATI REFLUI</t>
  </si>
  <si>
    <t>PRODOTTI AGGIUNTIVI</t>
  </si>
  <si>
    <t xml:space="preserve">REFLUI LIQUIDI </t>
  </si>
  <si>
    <t>GG MIN STOC</t>
  </si>
  <si>
    <t xml:space="preserve">REFLUI SOLIDI COMPOSTATI </t>
  </si>
  <si>
    <t xml:space="preserve">REFLUI SOLIDI NON COMPOSTATI </t>
  </si>
  <si>
    <t>GG MIN STOC COM MONT</t>
  </si>
  <si>
    <t>REFLUI LIQUIDI (NON PALABILI)</t>
  </si>
  <si>
    <t>MAIS, SORGO ERBAI PRIMAVERILI - PREARATURA PRIMAVERILE SU TERRENO NUDO O STOPPIE</t>
  </si>
  <si>
    <t>ALTA</t>
  </si>
  <si>
    <t>MAIS, SORGO ERBAI PRIMAVERILI - PREARATURA ESTIVA SU TERRENO NUDO O STOPPIE</t>
  </si>
  <si>
    <t>BASSA</t>
  </si>
  <si>
    <t>MAIS, SORGO ERBAI PRIMAVERILI - PREARATURA AUTUNNALE SU TERRENO NUDO O STOPPIE</t>
  </si>
  <si>
    <t>MAIS, SORGO ERBAI PRIMAVERILI - PREARATURA ESTIVA SU PAGLIE O STOCCHI</t>
  </si>
  <si>
    <t>MEDIA</t>
  </si>
  <si>
    <t>MAIS, SORGO ERBAI PRIMAVERILI - PREARATURA AUTUNNALE SU SU PAGLIE O STOCCHI</t>
  </si>
  <si>
    <t>MAIS, SORGO ERBAI PRIMAVERILI - COPERTURA CON INTERRAMENTO</t>
  </si>
  <si>
    <t>MAIS, SORGO ERBAI PRIMAVERILI - COPERTURA SENZA INTERRAMENTO</t>
  </si>
  <si>
    <t>CEREALI ED ERBAI AUTUNNO VERNINI - PREARATURA ESTIVA SU PAGLIE O STOCCHI</t>
  </si>
  <si>
    <t>CEREALI ED ERBAI AUTUNNO VERNINI - PREARATURA ESTIVA SU TERRENO NUDO O STOPPIE</t>
  </si>
  <si>
    <t>CEREALI ED ERBAI AUTUNNO VERNINI - FINE INVERNO PRIMAVERA IN COPERTURA</t>
  </si>
  <si>
    <t>COLTURE DI SECONDO RACCOLTO - ESTIVA CON PREPARAZIONE TERRENO</t>
  </si>
  <si>
    <t>COLTURE DI SECONDO RACCOLTO - ESTIVA IN COPERTURA CON INTERRAMENTO</t>
  </si>
  <si>
    <t>COLTURE DI SECONDO RACCOLTO - COPERTURA SENZA INTERRAMENTO</t>
  </si>
  <si>
    <t>COLTURE DI SECONDO RACCOLTO - FERTIRRIGAZIONE IN COPERTURA</t>
  </si>
  <si>
    <t>PRATI DI GRAMINACEE MISTI O MEDICAI - PREARATURA PRIMAVERILE SU TERRENO NUDO O STOPPIE</t>
  </si>
  <si>
    <t>PRATI DI GRAMINACEE MISTI O MEDICAI - PREARATURA PRIMAVERILE SU PAGLIE O STOCCHI</t>
  </si>
  <si>
    <t>PRATI DI GRAMINACEE MISTI O MEDICAI - PREARATURA ESTIVA SU TERRENO NUDO O STOPPIE</t>
  </si>
  <si>
    <t>PRATI DI GRAMINACEE MISTI O MEDICAI - PREARATURA ESTIVA SU PAGLIE O STOCCHI</t>
  </si>
  <si>
    <t>PRATI DI GRAMINACEE MISTI O MEDICAI - DOPO TAGLI PRIMAVERILI CON INTERRAMENTO</t>
  </si>
  <si>
    <t>PRATI DI GRAMINACEE MISTI O MEDICAI - DOPO TAGLI PRIMAVERILI SENZA INTERRAMENTO</t>
  </si>
  <si>
    <t>PRATI DI GRAMINACEE MISTI O MEDICAI - DOPO TAGLI ESTIVI CON INTERRAMENTO</t>
  </si>
  <si>
    <t>PRATI DI GRAMINACEE MISTI O MEDICAI - DOPO TAGLI ESTIVI SENZA INTERRAMENTO</t>
  </si>
  <si>
    <t>PRATI DI GRAMINACEE MISTI O MEDICAI - AUTUNNO PRECOCE CON INTERRAMENTO</t>
  </si>
  <si>
    <t>PRATI DI GRAMINACEE MISTI O MEDICAI - AUTUNNO PRECOCE SENZA INTERRAMENTO</t>
  </si>
  <si>
    <t>PIOPPETI E ARBOREE - PREIMPIANTO</t>
  </si>
  <si>
    <t>PIOPPETI E ARBOREE - MAGGIO - SETTEMBRE CON TERRENO INERBITO</t>
  </si>
  <si>
    <t>PIOPPETI E ARBOREE - MAGGIO - SETTEMBRE CON TERRENO LAVORATO</t>
  </si>
  <si>
    <t>prearatura estiva</t>
  </si>
  <si>
    <t>Letame</t>
  </si>
  <si>
    <t>Mais in rotazione con frumento</t>
  </si>
  <si>
    <t>liquame / letame bovino</t>
  </si>
  <si>
    <t>efficienza (%)*</t>
  </si>
  <si>
    <t>* tabella efficienze</t>
  </si>
  <si>
    <r>
      <t>Dose di e.a. distribuito (m</t>
    </r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/ha)</t>
    </r>
  </si>
  <si>
    <r>
      <t>Quantità di e.a distribuito (m</t>
    </r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)</t>
    </r>
  </si>
  <si>
    <t>Mais monosuccessione (liquame)</t>
  </si>
  <si>
    <t>Mais monosuccessione (letame)</t>
  </si>
  <si>
    <r>
      <t>Dose di e.a. distribuito (m</t>
    </r>
    <r>
      <rPr>
        <b/>
        <vertAlign val="superscript"/>
        <sz val="10"/>
        <color theme="1"/>
        <rFont val="Calibri"/>
        <family val="2"/>
        <scheme val="minor"/>
      </rPr>
      <t>3</t>
    </r>
    <r>
      <rPr>
        <b/>
        <sz val="10"/>
        <color theme="1"/>
        <rFont val="Calibri"/>
        <family val="2"/>
        <scheme val="minor"/>
      </rPr>
      <t>/ha)</t>
    </r>
  </si>
  <si>
    <r>
      <t>Quantità di e.a distribuito (m</t>
    </r>
    <r>
      <rPr>
        <b/>
        <vertAlign val="superscript"/>
        <sz val="10"/>
        <color theme="1"/>
        <rFont val="Calibri"/>
        <family val="2"/>
        <scheme val="minor"/>
      </rPr>
      <t>3</t>
    </r>
    <r>
      <rPr>
        <b/>
        <sz val="10"/>
        <color theme="1"/>
        <rFont val="Calibri"/>
        <family val="2"/>
        <scheme val="minor"/>
      </rPr>
      <t>)</t>
    </r>
  </si>
  <si>
    <t>minerale</t>
  </si>
  <si>
    <t>tipologia minerale</t>
  </si>
  <si>
    <t>urea</t>
  </si>
  <si>
    <t>Quantità  unitaria apportata (kg N/ha)</t>
  </si>
  <si>
    <t>Quantità  totale apportata (kg N)</t>
  </si>
  <si>
    <t>Concentrazione di N (Kg N/m3)</t>
  </si>
  <si>
    <t>Concentrazione di  N (kg N /m3)</t>
  </si>
  <si>
    <t>Totale letame (kg N)</t>
  </si>
  <si>
    <t>Totale Liquame (kg N)</t>
  </si>
  <si>
    <t>Totale Nitrato di ammonio (kg N)</t>
  </si>
  <si>
    <t>Totale urea (kg N)</t>
  </si>
  <si>
    <t>N organico apportato (kg)</t>
  </si>
  <si>
    <t>Dose di N (kg N/ha)</t>
  </si>
  <si>
    <t>mesi 6</t>
  </si>
  <si>
    <t>Deposizioni atmosferiche</t>
  </si>
  <si>
    <t>Azoto</t>
  </si>
  <si>
    <t>(kg N/ha)</t>
  </si>
  <si>
    <t>Totale N atmosferico (kg N)</t>
  </si>
  <si>
    <t>kg ss</t>
  </si>
  <si>
    <t>Vegetali</t>
  </si>
  <si>
    <t>Quantità (kg)</t>
  </si>
  <si>
    <t>Apporti da deposizioni secche e umide*</t>
  </si>
  <si>
    <t>*</t>
  </si>
  <si>
    <t>Gli apporti da deposizioni secche e umide sono calcolati sulla base di 30 kg/ha di N per anno.</t>
  </si>
  <si>
    <t>Tale dato è stato poi riparametrato sulla base della permanenza in campo della coltura.</t>
  </si>
  <si>
    <t>mesi 8</t>
  </si>
  <si>
    <t>30/12*6=</t>
  </si>
  <si>
    <t>30/12*8=</t>
  </si>
  <si>
    <t>**</t>
  </si>
  <si>
    <t>Azoto  fissazione**</t>
  </si>
  <si>
    <t>Efficienza N minerale*</t>
  </si>
  <si>
    <t>L'efficienza dell'azoto minerale è fissata al 70%</t>
  </si>
  <si>
    <t>Categoria allevamento</t>
  </si>
  <si>
    <t>Vacche da latte in lattazione</t>
  </si>
  <si>
    <t>Vacche da latte in asciutta</t>
  </si>
  <si>
    <t>Rimonta vacche da latte</t>
  </si>
  <si>
    <t>kg N/ha</t>
  </si>
  <si>
    <t>% di N nella proteine</t>
  </si>
  <si>
    <t>IMPIANTO DI MUNGITURA - SALA DI MUNGITURA CON SALA DI ATTESA</t>
  </si>
  <si>
    <t xml:space="preserve">H.I.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</si>
</sst>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#,##0.0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424242"/>
      <name val="Arial"/>
      <family val="2"/>
    </font>
    <font>
      <b/>
      <u/>
      <sz val="11"/>
      <color rgb="FF424242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rgb="FF42424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42424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b/>
      <u/>
      <sz val="11"/>
      <color rgb="FF424242"/>
      <name val="Calibri"/>
      <family val="2"/>
      <scheme val="minor"/>
    </font>
    <font>
      <sz val="10"/>
      <color rgb="FF424242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0"/>
      <color rgb="FF424242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6" tint="0.59999389629810485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9" fontId="14" fillId="0" borderId="0" applyFont="0" applyFill="0" applyBorder="0" applyAlignment="0" applyProtection="0"/>
  </cellStyleXfs>
  <cellXfs count="384">
    <xf numFmtId="0" fontId="0" fillId="0" borderId="0" xfId="0"/>
    <xf numFmtId="0" fontId="1" fillId="0" borderId="0" xfId="1"/>
    <xf numFmtId="0" fontId="1" fillId="0" borderId="0" xfId="1" applyFill="1" applyBorder="1" applyAlignment="1">
      <alignment horizontal="center"/>
    </xf>
    <xf numFmtId="1" fontId="1" fillId="0" borderId="0" xfId="1" applyNumberFormat="1"/>
    <xf numFmtId="0" fontId="1" fillId="0" borderId="0" xfId="1" applyFill="1" applyBorder="1"/>
    <xf numFmtId="0" fontId="3" fillId="0" borderId="0" xfId="1" applyFont="1" applyAlignment="1">
      <alignment vertical="center"/>
    </xf>
    <xf numFmtId="0" fontId="1" fillId="0" borderId="0" xfId="1" applyAlignment="1">
      <alignment wrapText="1"/>
    </xf>
    <xf numFmtId="0" fontId="1" fillId="0" borderId="0" xfId="1"/>
    <xf numFmtId="0" fontId="2" fillId="0" borderId="0" xfId="1" applyFont="1"/>
    <xf numFmtId="0" fontId="2" fillId="0" borderId="3" xfId="1" applyFont="1" applyBorder="1"/>
    <xf numFmtId="0" fontId="2" fillId="0" borderId="4" xfId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5" fillId="5" borderId="8" xfId="2" applyFont="1" applyFill="1" applyBorder="1" applyAlignment="1">
      <alignment vertical="center" wrapText="1"/>
    </xf>
    <xf numFmtId="0" fontId="5" fillId="5" borderId="8" xfId="2" applyFont="1" applyFill="1" applyBorder="1" applyAlignment="1">
      <alignment horizontal="right" vertical="center" wrapText="1"/>
    </xf>
    <xf numFmtId="0" fontId="5" fillId="5" borderId="0" xfId="2" applyFont="1" applyFill="1" applyBorder="1" applyAlignment="1">
      <alignment vertical="center" wrapText="1"/>
    </xf>
    <xf numFmtId="0" fontId="0" fillId="5" borderId="0" xfId="0" applyFill="1" applyAlignment="1">
      <alignment vertical="center"/>
    </xf>
    <xf numFmtId="0" fontId="5" fillId="5" borderId="8" xfId="2" applyFont="1" applyFill="1" applyBorder="1" applyAlignment="1">
      <alignment horizontal="left" vertical="center" wrapText="1"/>
    </xf>
    <xf numFmtId="0" fontId="5" fillId="3" borderId="7" xfId="2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5" fillId="4" borderId="7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5" borderId="8" xfId="2" applyFont="1" applyFill="1" applyBorder="1" applyAlignment="1">
      <alignment vertical="center"/>
    </xf>
    <xf numFmtId="0" fontId="1" fillId="0" borderId="0" xfId="1" applyBorder="1" applyAlignment="1">
      <alignment vertical="center" wrapText="1"/>
    </xf>
    <xf numFmtId="0" fontId="1" fillId="0" borderId="0" xfId="1" applyBorder="1" applyAlignment="1">
      <alignment horizontal="center" vertical="center"/>
    </xf>
    <xf numFmtId="1" fontId="1" fillId="0" borderId="0" xfId="1" applyNumberFormat="1" applyBorder="1" applyAlignment="1">
      <alignment horizontal="center" vertical="center"/>
    </xf>
    <xf numFmtId="0" fontId="0" fillId="0" borderId="0" xfId="0" applyAlignment="1">
      <alignment horizontal="right"/>
    </xf>
    <xf numFmtId="3" fontId="0" fillId="0" borderId="0" xfId="0" applyNumberFormat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0" borderId="0" xfId="0" applyFill="1" applyBorder="1" applyAlignment="1">
      <alignment horizontal="left" vertical="center"/>
    </xf>
    <xf numFmtId="0" fontId="0" fillId="0" borderId="0" xfId="0" applyFont="1"/>
    <xf numFmtId="0" fontId="6" fillId="0" borderId="0" xfId="0" applyFont="1" applyAlignment="1">
      <alignment horizontal="left" readingOrder="1"/>
    </xf>
    <xf numFmtId="0" fontId="8" fillId="0" borderId="0" xfId="0" applyFont="1"/>
    <xf numFmtId="0" fontId="2" fillId="2" borderId="10" xfId="0" applyFont="1" applyFill="1" applyBorder="1" applyAlignment="1">
      <alignment horizontal="center" vertical="center" wrapText="1"/>
    </xf>
    <xf numFmtId="0" fontId="0" fillId="0" borderId="0" xfId="0" applyFill="1"/>
    <xf numFmtId="0" fontId="9" fillId="0" borderId="0" xfId="0" applyFont="1"/>
    <xf numFmtId="0" fontId="2" fillId="0" borderId="0" xfId="0" applyFont="1" applyFill="1"/>
    <xf numFmtId="1" fontId="0" fillId="0" borderId="0" xfId="0" applyNumberFormat="1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Continuous"/>
    </xf>
    <xf numFmtId="1" fontId="0" fillId="0" borderId="0" xfId="0" applyNumberFormat="1" applyFill="1" applyBorder="1" applyAlignment="1">
      <alignment horizontal="centerContinuous"/>
    </xf>
    <xf numFmtId="0" fontId="2" fillId="0" borderId="11" xfId="0" applyFont="1" applyFill="1" applyBorder="1" applyAlignment="1">
      <alignment horizontal="centerContinuous"/>
    </xf>
    <xf numFmtId="0" fontId="0" fillId="0" borderId="12" xfId="0" applyFill="1" applyBorder="1" applyAlignment="1">
      <alignment horizontal="centerContinuous"/>
    </xf>
    <xf numFmtId="0" fontId="0" fillId="0" borderId="13" xfId="0" applyFill="1" applyBorder="1" applyAlignment="1">
      <alignment horizontal="centerContinuous"/>
    </xf>
    <xf numFmtId="0" fontId="0" fillId="0" borderId="11" xfId="0" applyFill="1" applyBorder="1" applyAlignment="1">
      <alignment horizontal="centerContinuous"/>
    </xf>
    <xf numFmtId="0" fontId="0" fillId="0" borderId="3" xfId="0" applyFill="1" applyBorder="1" applyAlignment="1">
      <alignment horizontal="center"/>
    </xf>
    <xf numFmtId="1" fontId="0" fillId="0" borderId="5" xfId="0" quotePrefix="1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" fontId="0" fillId="0" borderId="12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14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15" xfId="0" applyNumberForma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164" fontId="0" fillId="0" borderId="16" xfId="0" applyNumberFormat="1" applyFill="1" applyBorder="1" applyAlignment="1">
      <alignment horizontal="center"/>
    </xf>
    <xf numFmtId="1" fontId="0" fillId="0" borderId="17" xfId="0" applyNumberForma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164" fontId="11" fillId="0" borderId="16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164" fontId="11" fillId="0" borderId="18" xfId="0" applyNumberFormat="1" applyFont="1" applyFill="1" applyBorder="1" applyAlignment="1">
      <alignment horizontal="center"/>
    </xf>
    <xf numFmtId="0" fontId="2" fillId="0" borderId="11" xfId="0" applyFont="1" applyFill="1" applyBorder="1"/>
    <xf numFmtId="164" fontId="0" fillId="0" borderId="1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11" fillId="0" borderId="17" xfId="0" applyNumberFormat="1" applyFon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" fontId="0" fillId="0" borderId="18" xfId="0" applyNumberFormat="1" applyFill="1" applyBorder="1" applyAlignment="1">
      <alignment horizontal="center"/>
    </xf>
    <xf numFmtId="164" fontId="0" fillId="0" borderId="17" xfId="0" applyNumberForma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164" fontId="12" fillId="0" borderId="3" xfId="0" applyNumberFormat="1" applyFont="1" applyFill="1" applyBorder="1" applyAlignment="1">
      <alignment horizontal="center"/>
    </xf>
    <xf numFmtId="1" fontId="12" fillId="0" borderId="4" xfId="0" applyNumberFormat="1" applyFont="1" applyFill="1" applyBorder="1" applyAlignment="1">
      <alignment horizontal="center"/>
    </xf>
    <xf numFmtId="164" fontId="12" fillId="0" borderId="4" xfId="0" applyNumberFormat="1" applyFont="1" applyFill="1" applyBorder="1" applyAlignment="1">
      <alignment horizontal="center"/>
    </xf>
    <xf numFmtId="164" fontId="11" fillId="0" borderId="3" xfId="0" applyNumberFormat="1" applyFont="1" applyFill="1" applyBorder="1" applyAlignment="1">
      <alignment horizontal="center"/>
    </xf>
    <xf numFmtId="164" fontId="11" fillId="0" borderId="4" xfId="0" applyNumberFormat="1" applyFont="1" applyFill="1" applyBorder="1" applyAlignment="1">
      <alignment horizontal="center"/>
    </xf>
    <xf numFmtId="164" fontId="11" fillId="0" borderId="5" xfId="0" applyNumberFormat="1" applyFont="1" applyFill="1" applyBorder="1" applyAlignment="1">
      <alignment horizontal="center"/>
    </xf>
    <xf numFmtId="164" fontId="0" fillId="0" borderId="16" xfId="0" applyNumberFormat="1" applyFill="1" applyBorder="1"/>
    <xf numFmtId="1" fontId="0" fillId="0" borderId="17" xfId="0" applyNumberFormat="1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18" xfId="0" applyFill="1" applyBorder="1"/>
    <xf numFmtId="164" fontId="0" fillId="0" borderId="3" xfId="0" applyNumberForma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3" fillId="0" borderId="0" xfId="0" applyFont="1" applyFill="1"/>
    <xf numFmtId="0" fontId="1" fillId="0" borderId="0" xfId="0" applyFont="1" applyFill="1"/>
    <xf numFmtId="14" fontId="13" fillId="0" borderId="0" xfId="0" applyNumberFormat="1" applyFont="1" applyFill="1"/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/>
    <xf numFmtId="0" fontId="5" fillId="4" borderId="0" xfId="2" applyFont="1" applyFill="1" applyBorder="1" applyAlignment="1">
      <alignment horizontal="center" vertical="center" wrapText="1"/>
    </xf>
    <xf numFmtId="166" fontId="0" fillId="0" borderId="0" xfId="0" applyNumberFormat="1"/>
    <xf numFmtId="0" fontId="7" fillId="0" borderId="0" xfId="0" applyFont="1" applyAlignment="1">
      <alignment horizontal="left" vertical="center" readingOrder="1"/>
    </xf>
    <xf numFmtId="0" fontId="2" fillId="2" borderId="1" xfId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 readingOrder="1"/>
    </xf>
    <xf numFmtId="0" fontId="17" fillId="2" borderId="1" xfId="1" applyFont="1" applyFill="1" applyBorder="1" applyAlignment="1">
      <alignment horizontal="left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17" fillId="0" borderId="0" xfId="1" applyFont="1"/>
    <xf numFmtId="0" fontId="19" fillId="0" borderId="0" xfId="1" applyFont="1"/>
    <xf numFmtId="0" fontId="20" fillId="2" borderId="1" xfId="1" applyFont="1" applyFill="1" applyBorder="1" applyAlignment="1">
      <alignment horizontal="center" vertical="center" wrapText="1"/>
    </xf>
    <xf numFmtId="0" fontId="19" fillId="6" borderId="1" xfId="1" applyFont="1" applyFill="1" applyBorder="1" applyAlignment="1">
      <alignment vertical="center"/>
    </xf>
    <xf numFmtId="0" fontId="19" fillId="0" borderId="1" xfId="1" applyFont="1" applyBorder="1" applyAlignment="1">
      <alignment vertical="center"/>
    </xf>
    <xf numFmtId="0" fontId="19" fillId="8" borderId="1" xfId="1" applyFont="1" applyFill="1" applyBorder="1" applyAlignment="1">
      <alignment horizontal="center" vertical="center"/>
    </xf>
    <xf numFmtId="164" fontId="19" fillId="6" borderId="1" xfId="1" applyNumberFormat="1" applyFont="1" applyFill="1" applyBorder="1" applyAlignment="1">
      <alignment horizontal="center" vertical="center"/>
    </xf>
    <xf numFmtId="0" fontId="19" fillId="6" borderId="1" xfId="1" applyFont="1" applyFill="1" applyBorder="1" applyAlignment="1">
      <alignment horizontal="center" vertical="center"/>
    </xf>
    <xf numFmtId="165" fontId="19" fillId="8" borderId="1" xfId="1" applyNumberFormat="1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14" fillId="9" borderId="1" xfId="0" applyFont="1" applyFill="1" applyBorder="1" applyAlignment="1">
      <alignment horizontal="center"/>
    </xf>
    <xf numFmtId="164" fontId="19" fillId="9" borderId="1" xfId="1" applyNumberFormat="1" applyFont="1" applyFill="1" applyBorder="1" applyAlignment="1">
      <alignment horizontal="center" vertical="center"/>
    </xf>
    <xf numFmtId="1" fontId="19" fillId="9" borderId="1" xfId="1" applyNumberFormat="1" applyFont="1" applyFill="1" applyBorder="1" applyAlignment="1">
      <alignment horizontal="center" vertical="center"/>
    </xf>
    <xf numFmtId="0" fontId="19" fillId="8" borderId="1" xfId="1" applyFont="1" applyFill="1" applyBorder="1" applyAlignment="1">
      <alignment vertical="center"/>
    </xf>
    <xf numFmtId="0" fontId="18" fillId="0" borderId="0" xfId="0" applyFont="1"/>
    <xf numFmtId="0" fontId="2" fillId="7" borderId="14" xfId="0" applyFont="1" applyFill="1" applyBorder="1"/>
    <xf numFmtId="0" fontId="0" fillId="7" borderId="0" xfId="0" applyFill="1" applyBorder="1" applyAlignment="1">
      <alignment horizontal="center"/>
    </xf>
    <xf numFmtId="164" fontId="0" fillId="7" borderId="14" xfId="0" applyNumberFormat="1" applyFill="1" applyBorder="1" applyAlignment="1">
      <alignment horizontal="center"/>
    </xf>
    <xf numFmtId="1" fontId="0" fillId="7" borderId="0" xfId="0" applyNumberFormat="1" applyFill="1" applyBorder="1" applyAlignment="1">
      <alignment horizontal="center"/>
    </xf>
    <xf numFmtId="164" fontId="0" fillId="7" borderId="0" xfId="0" applyNumberFormat="1" applyFill="1" applyAlignment="1">
      <alignment horizontal="center"/>
    </xf>
    <xf numFmtId="164" fontId="0" fillId="7" borderId="0" xfId="0" applyNumberFormat="1" applyFill="1" applyBorder="1" applyAlignment="1">
      <alignment horizontal="center"/>
    </xf>
    <xf numFmtId="164" fontId="0" fillId="7" borderId="15" xfId="0" applyNumberFormat="1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/>
    </xf>
    <xf numFmtId="1" fontId="0" fillId="7" borderId="17" xfId="0" applyNumberFormat="1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164" fontId="11" fillId="7" borderId="16" xfId="0" applyNumberFormat="1" applyFont="1" applyFill="1" applyBorder="1" applyAlignment="1">
      <alignment horizontal="center"/>
    </xf>
    <xf numFmtId="164" fontId="11" fillId="7" borderId="0" xfId="0" applyNumberFormat="1" applyFont="1" applyFill="1" applyBorder="1" applyAlignment="1">
      <alignment horizontal="center"/>
    </xf>
    <xf numFmtId="164" fontId="11" fillId="7" borderId="18" xfId="0" applyNumberFormat="1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164" fontId="0" fillId="7" borderId="11" xfId="0" applyNumberFormat="1" applyFill="1" applyBorder="1" applyAlignment="1">
      <alignment horizontal="center"/>
    </xf>
    <xf numFmtId="1" fontId="0" fillId="7" borderId="12" xfId="0" applyNumberFormat="1" applyFill="1" applyBorder="1" applyAlignment="1">
      <alignment horizontal="center"/>
    </xf>
    <xf numFmtId="1" fontId="0" fillId="7" borderId="2" xfId="0" applyNumberFormat="1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164" fontId="11" fillId="7" borderId="14" xfId="0" applyNumberFormat="1" applyFont="1" applyFill="1" applyBorder="1" applyAlignment="1">
      <alignment horizontal="center"/>
    </xf>
    <xf numFmtId="164" fontId="11" fillId="7" borderId="15" xfId="0" applyNumberFormat="1" applyFont="1" applyFill="1" applyBorder="1" applyAlignment="1">
      <alignment horizontal="center"/>
    </xf>
    <xf numFmtId="0" fontId="19" fillId="0" borderId="1" xfId="1" applyFont="1" applyBorder="1" applyAlignment="1">
      <alignment vertical="center" wrapText="1"/>
    </xf>
    <xf numFmtId="0" fontId="16" fillId="0" borderId="0" xfId="1" applyFont="1"/>
    <xf numFmtId="0" fontId="0" fillId="0" borderId="0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0" fillId="2" borderId="1" xfId="1" applyFont="1" applyFill="1" applyBorder="1" applyAlignment="1">
      <alignment horizontal="center" vertical="center" wrapText="1"/>
    </xf>
    <xf numFmtId="0" fontId="20" fillId="2" borderId="2" xfId="1" applyFont="1" applyFill="1" applyBorder="1" applyAlignment="1">
      <alignment horizontal="center" vertical="center" wrapText="1"/>
    </xf>
    <xf numFmtId="0" fontId="20" fillId="0" borderId="1" xfId="1" applyFont="1" applyBorder="1" applyAlignment="1">
      <alignment vertical="center"/>
    </xf>
    <xf numFmtId="0" fontId="20" fillId="0" borderId="1" xfId="1" applyFont="1" applyBorder="1" applyAlignment="1">
      <alignment horizontal="center" vertical="center"/>
    </xf>
    <xf numFmtId="0" fontId="19" fillId="0" borderId="0" xfId="1" applyFont="1" applyAlignment="1">
      <alignment wrapText="1"/>
    </xf>
    <xf numFmtId="4" fontId="17" fillId="0" borderId="3" xfId="1" applyNumberFormat="1" applyFont="1" applyFill="1" applyBorder="1" applyAlignment="1">
      <alignment horizontal="center" vertical="center"/>
    </xf>
    <xf numFmtId="0" fontId="17" fillId="0" borderId="4" xfId="1" applyFont="1" applyBorder="1" applyAlignment="1">
      <alignment vertical="center" wrapText="1"/>
    </xf>
    <xf numFmtId="0" fontId="19" fillId="7" borderId="1" xfId="1" applyFont="1" applyFill="1" applyBorder="1" applyAlignment="1">
      <alignment vertical="center"/>
    </xf>
    <xf numFmtId="0" fontId="19" fillId="7" borderId="1" xfId="1" applyFont="1" applyFill="1" applyBorder="1" applyAlignment="1">
      <alignment vertical="center" wrapText="1"/>
    </xf>
    <xf numFmtId="0" fontId="19" fillId="7" borderId="1" xfId="1" applyFont="1" applyFill="1" applyBorder="1" applyAlignment="1">
      <alignment horizontal="center" vertical="center"/>
    </xf>
    <xf numFmtId="0" fontId="22" fillId="7" borderId="1" xfId="0" applyFont="1" applyFill="1" applyBorder="1" applyAlignment="1">
      <alignment horizontal="justify" vertical="center"/>
    </xf>
    <xf numFmtId="0" fontId="19" fillId="9" borderId="1" xfId="1" applyFont="1" applyFill="1" applyBorder="1" applyAlignment="1">
      <alignment horizontal="center" vertical="center"/>
    </xf>
    <xf numFmtId="0" fontId="19" fillId="9" borderId="1" xfId="1" applyFont="1" applyFill="1" applyBorder="1" applyAlignment="1">
      <alignment horizontal="center" vertical="center" wrapText="1"/>
    </xf>
    <xf numFmtId="3" fontId="19" fillId="9" borderId="1" xfId="1" applyNumberFormat="1" applyFont="1" applyFill="1" applyBorder="1" applyAlignment="1">
      <alignment horizontal="center" vertical="center"/>
    </xf>
    <xf numFmtId="3" fontId="20" fillId="9" borderId="1" xfId="1" applyNumberFormat="1" applyFont="1" applyFill="1" applyBorder="1" applyAlignment="1">
      <alignment horizontal="center" vertical="center"/>
    </xf>
    <xf numFmtId="0" fontId="19" fillId="6" borderId="1" xfId="1" applyFont="1" applyFill="1" applyBorder="1" applyAlignment="1">
      <alignment vertical="center" wrapText="1"/>
    </xf>
    <xf numFmtId="0" fontId="19" fillId="6" borderId="1" xfId="1" applyFont="1" applyFill="1" applyBorder="1" applyAlignment="1">
      <alignment horizontal="center" vertical="center" wrapText="1"/>
    </xf>
    <xf numFmtId="4" fontId="17" fillId="9" borderId="1" xfId="1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1" fillId="0" borderId="0" xfId="0" applyFont="1" applyBorder="1" applyAlignment="1">
      <alignment horizontal="left" vertical="center"/>
    </xf>
    <xf numFmtId="1" fontId="0" fillId="0" borderId="0" xfId="0" applyNumberFormat="1"/>
    <xf numFmtId="0" fontId="23" fillId="2" borderId="1" xfId="0" applyFont="1" applyFill="1" applyBorder="1" applyAlignment="1">
      <alignment horizontal="center" vertical="top"/>
    </xf>
    <xf numFmtId="0" fontId="23" fillId="2" borderId="16" xfId="0" applyFont="1" applyFill="1" applyBorder="1" applyAlignment="1">
      <alignment horizontal="center" vertical="top"/>
    </xf>
    <xf numFmtId="0" fontId="23" fillId="2" borderId="17" xfId="0" applyFont="1" applyFill="1" applyBorder="1" applyAlignment="1">
      <alignment horizontal="center" vertical="top"/>
    </xf>
    <xf numFmtId="0" fontId="23" fillId="10" borderId="1" xfId="0" applyFont="1" applyFill="1" applyBorder="1" applyAlignment="1">
      <alignment horizontal="center" vertical="top" wrapText="1"/>
    </xf>
    <xf numFmtId="0" fontId="23" fillId="11" borderId="1" xfId="0" applyFont="1" applyFill="1" applyBorder="1" applyAlignment="1">
      <alignment horizontal="center" vertical="top" wrapText="1"/>
    </xf>
    <xf numFmtId="0" fontId="23" fillId="12" borderId="1" xfId="0" applyFont="1" applyFill="1" applyBorder="1" applyAlignment="1">
      <alignment horizontal="center" vertical="top" wrapText="1"/>
    </xf>
    <xf numFmtId="0" fontId="23" fillId="13" borderId="1" xfId="0" applyFont="1" applyFill="1" applyBorder="1" applyAlignment="1">
      <alignment horizontal="center" vertical="top" wrapText="1"/>
    </xf>
    <xf numFmtId="0" fontId="23" fillId="14" borderId="1" xfId="0" applyFont="1" applyFill="1" applyBorder="1" applyAlignment="1">
      <alignment horizontal="center" vertical="top" wrapText="1"/>
    </xf>
    <xf numFmtId="0" fontId="23" fillId="15" borderId="1" xfId="0" applyFont="1" applyFill="1" applyBorder="1" applyAlignment="1">
      <alignment horizontal="center" vertical="top" wrapText="1"/>
    </xf>
    <xf numFmtId="0" fontId="23" fillId="16" borderId="1" xfId="0" applyFont="1" applyFill="1" applyBorder="1" applyAlignment="1">
      <alignment horizontal="center" vertical="top" wrapText="1"/>
    </xf>
    <xf numFmtId="0" fontId="13" fillId="0" borderId="1" xfId="0" applyFont="1" applyBorder="1"/>
    <xf numFmtId="0" fontId="13" fillId="0" borderId="1" xfId="0" applyFont="1" applyBorder="1" applyAlignment="1">
      <alignment wrapText="1"/>
    </xf>
    <xf numFmtId="2" fontId="13" fillId="0" borderId="1" xfId="0" applyNumberFormat="1" applyFont="1" applyBorder="1"/>
    <xf numFmtId="1" fontId="13" fillId="0" borderId="1" xfId="0" applyNumberFormat="1" applyFont="1" applyBorder="1"/>
    <xf numFmtId="0" fontId="13" fillId="0" borderId="1" xfId="0" applyFont="1" applyFill="1" applyBorder="1"/>
    <xf numFmtId="0" fontId="20" fillId="2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Font="1" applyAlignment="1">
      <alignment horizontal="center"/>
    </xf>
    <xf numFmtId="0" fontId="24" fillId="0" borderId="0" xfId="0" applyFont="1" applyAlignment="1">
      <alignment horizontal="left" vertical="center" readingOrder="1"/>
    </xf>
    <xf numFmtId="0" fontId="22" fillId="0" borderId="0" xfId="0" applyFont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2" fillId="7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1" xfId="0" applyFont="1" applyBorder="1" applyAlignment="1">
      <alignment horizontal="left" vertical="center"/>
    </xf>
    <xf numFmtId="0" fontId="22" fillId="7" borderId="1" xfId="0" applyFont="1" applyFill="1" applyBorder="1" applyAlignment="1">
      <alignment vertical="center"/>
    </xf>
    <xf numFmtId="0" fontId="25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 wrapText="1"/>
    </xf>
    <xf numFmtId="2" fontId="22" fillId="7" borderId="1" xfId="0" applyNumberFormat="1" applyFont="1" applyFill="1" applyBorder="1" applyAlignment="1">
      <alignment horizontal="center" vertical="center"/>
    </xf>
    <xf numFmtId="3" fontId="22" fillId="9" borderId="1" xfId="0" applyNumberFormat="1" applyFont="1" applyFill="1" applyBorder="1" applyAlignment="1">
      <alignment vertical="center"/>
    </xf>
    <xf numFmtId="0" fontId="22" fillId="7" borderId="1" xfId="0" applyFont="1" applyFill="1" applyBorder="1" applyAlignment="1">
      <alignment vertical="center" wrapText="1"/>
    </xf>
    <xf numFmtId="0" fontId="27" fillId="0" borderId="1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8" borderId="1" xfId="0" applyFont="1" applyFill="1" applyBorder="1" applyAlignment="1">
      <alignment vertical="center"/>
    </xf>
    <xf numFmtId="0" fontId="22" fillId="7" borderId="1" xfId="0" applyFont="1" applyFill="1" applyBorder="1" applyAlignment="1">
      <alignment horizontal="center" vertical="center" wrapText="1"/>
    </xf>
    <xf numFmtId="0" fontId="28" fillId="2" borderId="1" xfId="1" applyFont="1" applyFill="1" applyBorder="1" applyAlignment="1">
      <alignment horizontal="left" vertical="center" wrapText="1"/>
    </xf>
    <xf numFmtId="0" fontId="19" fillId="7" borderId="1" xfId="0" applyFont="1" applyFill="1" applyBorder="1" applyAlignment="1">
      <alignment horizontal="left" vertical="center" wrapText="1"/>
    </xf>
    <xf numFmtId="0" fontId="19" fillId="7" borderId="1" xfId="0" applyFont="1" applyFill="1" applyBorder="1" applyAlignment="1">
      <alignment vertical="center" wrapText="1"/>
    </xf>
    <xf numFmtId="0" fontId="22" fillId="0" borderId="1" xfId="0" applyFont="1" applyBorder="1" applyAlignment="1">
      <alignment vertical="center"/>
    </xf>
    <xf numFmtId="3" fontId="22" fillId="0" borderId="1" xfId="0" applyNumberFormat="1" applyFont="1" applyBorder="1" applyAlignment="1">
      <alignment vertical="center"/>
    </xf>
    <xf numFmtId="0" fontId="20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22" fillId="7" borderId="1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9" fillId="17" borderId="1" xfId="0" applyFont="1" applyFill="1" applyBorder="1" applyAlignment="1">
      <alignment horizontal="left" vertical="center" wrapText="1"/>
    </xf>
    <xf numFmtId="3" fontId="16" fillId="9" borderId="1" xfId="1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left" vertical="center"/>
    </xf>
    <xf numFmtId="0" fontId="16" fillId="6" borderId="1" xfId="1" applyFont="1" applyFill="1" applyBorder="1" applyAlignment="1">
      <alignment horizontal="center" vertical="center" wrapText="1"/>
    </xf>
    <xf numFmtId="2" fontId="16" fillId="6" borderId="1" xfId="3" applyNumberFormat="1" applyFont="1" applyFill="1" applyBorder="1" applyAlignment="1">
      <alignment horizontal="center" vertical="center" wrapText="1"/>
    </xf>
    <xf numFmtId="0" fontId="20" fillId="2" borderId="1" xfId="1" applyNumberFormat="1" applyFont="1" applyFill="1" applyBorder="1" applyAlignment="1">
      <alignment horizontal="center" vertical="center" wrapText="1"/>
    </xf>
    <xf numFmtId="0" fontId="22" fillId="0" borderId="0" xfId="0" applyFont="1"/>
    <xf numFmtId="0" fontId="20" fillId="2" borderId="1" xfId="1" applyNumberFormat="1" applyFont="1" applyFill="1" applyBorder="1" applyAlignment="1">
      <alignment horizontal="left" vertical="center" wrapText="1"/>
    </xf>
    <xf numFmtId="3" fontId="14" fillId="7" borderId="1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17" fillId="2" borderId="2" xfId="1" applyNumberFormat="1" applyFont="1" applyFill="1" applyBorder="1" applyAlignment="1">
      <alignment horizontal="center" vertical="center" wrapText="1"/>
    </xf>
    <xf numFmtId="0" fontId="16" fillId="0" borderId="20" xfId="1" applyFont="1" applyBorder="1"/>
    <xf numFmtId="0" fontId="16" fillId="0" borderId="1" xfId="1" applyFont="1" applyBorder="1"/>
    <xf numFmtId="0" fontId="17" fillId="0" borderId="25" xfId="1" applyFont="1" applyBorder="1"/>
    <xf numFmtId="0" fontId="16" fillId="0" borderId="20" xfId="1" applyFont="1" applyBorder="1" applyAlignment="1">
      <alignment horizontal="left" vertical="center"/>
    </xf>
    <xf numFmtId="0" fontId="16" fillId="0" borderId="1" xfId="1" applyFont="1" applyBorder="1" applyAlignment="1">
      <alignment horizontal="left" vertical="center"/>
    </xf>
    <xf numFmtId="0" fontId="17" fillId="0" borderId="25" xfId="1" applyFont="1" applyBorder="1" applyAlignment="1">
      <alignment horizontal="left" vertical="center"/>
    </xf>
    <xf numFmtId="0" fontId="16" fillId="0" borderId="25" xfId="1" applyFont="1" applyBorder="1" applyAlignment="1">
      <alignment horizontal="left" vertical="center"/>
    </xf>
    <xf numFmtId="3" fontId="16" fillId="0" borderId="25" xfId="1" applyNumberFormat="1" applyFont="1" applyBorder="1" applyAlignment="1">
      <alignment horizontal="right" vertical="center"/>
    </xf>
    <xf numFmtId="0" fontId="16" fillId="6" borderId="20" xfId="1" applyFont="1" applyFill="1" applyBorder="1"/>
    <xf numFmtId="0" fontId="16" fillId="6" borderId="1" xfId="1" applyFont="1" applyFill="1" applyBorder="1"/>
    <xf numFmtId="0" fontId="16" fillId="6" borderId="20" xfId="1" applyFont="1" applyFill="1" applyBorder="1" applyAlignment="1">
      <alignment horizontal="left" vertical="center"/>
    </xf>
    <xf numFmtId="0" fontId="16" fillId="6" borderId="1" xfId="1" applyFont="1" applyFill="1" applyBorder="1" applyAlignment="1">
      <alignment horizontal="left" vertical="center" wrapText="1"/>
    </xf>
    <xf numFmtId="0" fontId="14" fillId="6" borderId="20" xfId="0" applyFont="1" applyFill="1" applyBorder="1"/>
    <xf numFmtId="2" fontId="16" fillId="6" borderId="20" xfId="1" applyNumberFormat="1" applyFont="1" applyFill="1" applyBorder="1"/>
    <xf numFmtId="0" fontId="14" fillId="6" borderId="1" xfId="0" applyFont="1" applyFill="1" applyBorder="1"/>
    <xf numFmtId="2" fontId="16" fillId="6" borderId="1" xfId="1" applyNumberFormat="1" applyFont="1" applyFill="1" applyBorder="1"/>
    <xf numFmtId="3" fontId="16" fillId="6" borderId="1" xfId="1" applyNumberFormat="1" applyFont="1" applyFill="1" applyBorder="1"/>
    <xf numFmtId="3" fontId="16" fillId="6" borderId="20" xfId="1" applyNumberFormat="1" applyFont="1" applyFill="1" applyBorder="1" applyAlignment="1">
      <alignment horizontal="right" vertical="center"/>
    </xf>
    <xf numFmtId="2" fontId="16" fillId="6" borderId="20" xfId="1" applyNumberFormat="1" applyFont="1" applyFill="1" applyBorder="1" applyAlignment="1">
      <alignment horizontal="right" vertical="center"/>
    </xf>
    <xf numFmtId="3" fontId="16" fillId="6" borderId="1" xfId="1" applyNumberFormat="1" applyFont="1" applyFill="1" applyBorder="1" applyAlignment="1">
      <alignment horizontal="right" vertical="center"/>
    </xf>
    <xf numFmtId="2" fontId="16" fillId="6" borderId="1" xfId="1" applyNumberFormat="1" applyFont="1" applyFill="1" applyBorder="1" applyAlignment="1">
      <alignment horizontal="right" vertical="center"/>
    </xf>
    <xf numFmtId="0" fontId="17" fillId="0" borderId="25" xfId="1" applyFont="1" applyFill="1" applyBorder="1"/>
    <xf numFmtId="3" fontId="17" fillId="0" borderId="25" xfId="1" applyNumberFormat="1" applyFont="1" applyFill="1" applyBorder="1"/>
    <xf numFmtId="2" fontId="17" fillId="0" borderId="25" xfId="1" applyNumberFormat="1" applyFont="1" applyFill="1" applyBorder="1"/>
    <xf numFmtId="3" fontId="17" fillId="9" borderId="25" xfId="1" applyNumberFormat="1" applyFont="1" applyFill="1" applyBorder="1"/>
    <xf numFmtId="1" fontId="16" fillId="9" borderId="21" xfId="1" applyNumberFormat="1" applyFont="1" applyFill="1" applyBorder="1"/>
    <xf numFmtId="1" fontId="16" fillId="9" borderId="23" xfId="1" applyNumberFormat="1" applyFont="1" applyFill="1" applyBorder="1"/>
    <xf numFmtId="3" fontId="17" fillId="9" borderId="25" xfId="1" applyNumberFormat="1" applyFont="1" applyFill="1" applyBorder="1" applyAlignment="1">
      <alignment horizontal="right" vertical="center"/>
    </xf>
    <xf numFmtId="3" fontId="17" fillId="9" borderId="26" xfId="1" applyNumberFormat="1" applyFont="1" applyFill="1" applyBorder="1" applyAlignment="1">
      <alignment horizontal="right" vertical="center"/>
    </xf>
    <xf numFmtId="1" fontId="16" fillId="9" borderId="21" xfId="1" applyNumberFormat="1" applyFont="1" applyFill="1" applyBorder="1" applyAlignment="1">
      <alignment horizontal="right" vertical="center"/>
    </xf>
    <xf numFmtId="1" fontId="16" fillId="9" borderId="23" xfId="1" applyNumberFormat="1" applyFont="1" applyFill="1" applyBorder="1" applyAlignment="1">
      <alignment horizontal="right" vertical="center"/>
    </xf>
    <xf numFmtId="9" fontId="2" fillId="9" borderId="5" xfId="1" applyNumberFormat="1" applyFont="1" applyFill="1" applyBorder="1"/>
    <xf numFmtId="0" fontId="19" fillId="7" borderId="1" xfId="0" applyFont="1" applyFill="1" applyBorder="1" applyAlignment="1">
      <alignment horizontal="center" vertical="center"/>
    </xf>
    <xf numFmtId="0" fontId="17" fillId="6" borderId="2" xfId="1" applyNumberFormat="1" applyFont="1" applyFill="1" applyBorder="1" applyAlignment="1">
      <alignment horizontal="center" vertical="center" wrapText="1"/>
    </xf>
    <xf numFmtId="3" fontId="16" fillId="9" borderId="1" xfId="1" applyNumberFormat="1" applyFont="1" applyFill="1" applyBorder="1"/>
    <xf numFmtId="0" fontId="22" fillId="0" borderId="1" xfId="0" applyFont="1" applyFill="1" applyBorder="1" applyAlignment="1">
      <alignment vertical="center" wrapText="1"/>
    </xf>
    <xf numFmtId="0" fontId="17" fillId="2" borderId="21" xfId="1" applyNumberFormat="1" applyFont="1" applyFill="1" applyBorder="1" applyAlignment="1">
      <alignment horizontal="center" vertical="center" wrapText="1"/>
    </xf>
    <xf numFmtId="0" fontId="29" fillId="17" borderId="22" xfId="0" applyFont="1" applyFill="1" applyBorder="1" applyAlignment="1">
      <alignment horizontal="left" vertical="center" wrapText="1"/>
    </xf>
    <xf numFmtId="0" fontId="20" fillId="2" borderId="23" xfId="1" applyNumberFormat="1" applyFont="1" applyFill="1" applyBorder="1" applyAlignment="1">
      <alignment horizontal="center" vertical="center" wrapText="1"/>
    </xf>
    <xf numFmtId="1" fontId="16" fillId="6" borderId="22" xfId="1" applyNumberFormat="1" applyFont="1" applyFill="1" applyBorder="1" applyAlignment="1">
      <alignment horizontal="center" vertical="center" wrapText="1"/>
    </xf>
    <xf numFmtId="1" fontId="16" fillId="9" borderId="23" xfId="1" applyNumberFormat="1" applyFont="1" applyFill="1" applyBorder="1" applyAlignment="1">
      <alignment horizontal="center" vertical="center"/>
    </xf>
    <xf numFmtId="1" fontId="16" fillId="6" borderId="24" xfId="1" applyNumberFormat="1" applyFont="1" applyFill="1" applyBorder="1" applyAlignment="1">
      <alignment horizontal="center" vertical="center" wrapText="1"/>
    </xf>
    <xf numFmtId="3" fontId="16" fillId="9" borderId="25" xfId="1" applyNumberFormat="1" applyFont="1" applyFill="1" applyBorder="1" applyAlignment="1">
      <alignment horizontal="center" vertical="center" wrapText="1"/>
    </xf>
    <xf numFmtId="2" fontId="16" fillId="6" borderId="25" xfId="3" applyNumberFormat="1" applyFont="1" applyFill="1" applyBorder="1" applyAlignment="1">
      <alignment horizontal="center" vertical="center" wrapText="1"/>
    </xf>
    <xf numFmtId="1" fontId="16" fillId="9" borderId="26" xfId="1" applyNumberFormat="1" applyFont="1" applyFill="1" applyBorder="1" applyAlignment="1">
      <alignment horizontal="center" vertical="center"/>
    </xf>
    <xf numFmtId="0" fontId="20" fillId="2" borderId="22" xfId="1" applyNumberFormat="1" applyFont="1" applyFill="1" applyBorder="1" applyAlignment="1">
      <alignment horizontal="center" vertical="center" wrapText="1"/>
    </xf>
    <xf numFmtId="0" fontId="16" fillId="6" borderId="22" xfId="1" applyFont="1" applyFill="1" applyBorder="1" applyAlignment="1">
      <alignment vertical="center" wrapText="1"/>
    </xf>
    <xf numFmtId="3" fontId="16" fillId="9" borderId="23" xfId="1" applyNumberFormat="1" applyFont="1" applyFill="1" applyBorder="1" applyAlignment="1">
      <alignment horizontal="center" vertical="center" wrapText="1"/>
    </xf>
    <xf numFmtId="0" fontId="16" fillId="6" borderId="24" xfId="1" applyFont="1" applyFill="1" applyBorder="1" applyAlignment="1">
      <alignment vertical="center" wrapText="1"/>
    </xf>
    <xf numFmtId="0" fontId="16" fillId="6" borderId="25" xfId="1" applyFont="1" applyFill="1" applyBorder="1" applyAlignment="1">
      <alignment horizontal="center" vertical="center" wrapText="1"/>
    </xf>
    <xf numFmtId="0" fontId="16" fillId="6" borderId="22" xfId="1" applyFont="1" applyFill="1" applyBorder="1" applyAlignment="1">
      <alignment horizontal="center" vertical="center" wrapText="1"/>
    </xf>
    <xf numFmtId="0" fontId="16" fillId="6" borderId="24" xfId="1" applyFont="1" applyFill="1" applyBorder="1" applyAlignment="1">
      <alignment horizontal="center" vertical="center" wrapText="1"/>
    </xf>
    <xf numFmtId="0" fontId="17" fillId="2" borderId="19" xfId="1" applyNumberFormat="1" applyFont="1" applyFill="1" applyBorder="1" applyAlignment="1">
      <alignment horizontal="center" vertical="center" wrapText="1"/>
    </xf>
    <xf numFmtId="0" fontId="17" fillId="2" borderId="22" xfId="1" applyNumberFormat="1" applyFont="1" applyFill="1" applyBorder="1" applyAlignment="1">
      <alignment horizontal="center" vertical="center" wrapText="1"/>
    </xf>
    <xf numFmtId="0" fontId="17" fillId="2" borderId="23" xfId="1" applyFont="1" applyFill="1" applyBorder="1" applyAlignment="1">
      <alignment horizontal="center" vertical="center" wrapText="1"/>
    </xf>
    <xf numFmtId="0" fontId="16" fillId="6" borderId="23" xfId="1" applyFont="1" applyFill="1" applyBorder="1" applyAlignment="1">
      <alignment horizontal="center" vertical="center"/>
    </xf>
    <xf numFmtId="0" fontId="16" fillId="6" borderId="26" xfId="1" applyFont="1" applyFill="1" applyBorder="1" applyAlignment="1">
      <alignment horizontal="center" vertical="center"/>
    </xf>
    <xf numFmtId="0" fontId="2" fillId="0" borderId="0" xfId="1" applyFont="1" applyFill="1"/>
    <xf numFmtId="9" fontId="2" fillId="0" borderId="5" xfId="1" applyNumberFormat="1" applyFont="1" applyFill="1" applyBorder="1"/>
    <xf numFmtId="3" fontId="16" fillId="9" borderId="20" xfId="1" applyNumberFormat="1" applyFont="1" applyFill="1" applyBorder="1" applyAlignment="1">
      <alignment horizontal="right" vertical="center"/>
    </xf>
    <xf numFmtId="3" fontId="16" fillId="9" borderId="1" xfId="1" applyNumberFormat="1" applyFont="1" applyFill="1" applyBorder="1" applyAlignment="1">
      <alignment horizontal="right" vertical="center"/>
    </xf>
    <xf numFmtId="0" fontId="16" fillId="0" borderId="2" xfId="1" applyFont="1" applyBorder="1" applyAlignment="1">
      <alignment horizontal="left" vertical="center"/>
    </xf>
    <xf numFmtId="0" fontId="16" fillId="6" borderId="2" xfId="1" applyFont="1" applyFill="1" applyBorder="1" applyAlignment="1">
      <alignment horizontal="left" vertical="center" wrapText="1"/>
    </xf>
    <xf numFmtId="3" fontId="16" fillId="6" borderId="2" xfId="1" applyNumberFormat="1" applyFont="1" applyFill="1" applyBorder="1" applyAlignment="1">
      <alignment horizontal="right" vertical="center"/>
    </xf>
    <xf numFmtId="2" fontId="16" fillId="6" borderId="2" xfId="1" applyNumberFormat="1" applyFont="1" applyFill="1" applyBorder="1" applyAlignment="1">
      <alignment horizontal="right" vertical="center"/>
    </xf>
    <xf numFmtId="3" fontId="16" fillId="9" borderId="2" xfId="1" applyNumberFormat="1" applyFont="1" applyFill="1" applyBorder="1" applyAlignment="1">
      <alignment horizontal="right" vertical="center"/>
    </xf>
    <xf numFmtId="1" fontId="16" fillId="9" borderId="28" xfId="1" applyNumberFormat="1" applyFont="1" applyFill="1" applyBorder="1" applyAlignment="1">
      <alignment horizontal="right" vertical="center"/>
    </xf>
    <xf numFmtId="0" fontId="0" fillId="8" borderId="1" xfId="0" applyFont="1" applyFill="1" applyBorder="1" applyAlignment="1">
      <alignment horizontal="center"/>
    </xf>
    <xf numFmtId="3" fontId="16" fillId="9" borderId="20" xfId="1" applyNumberFormat="1" applyFont="1" applyFill="1" applyBorder="1"/>
    <xf numFmtId="3" fontId="14" fillId="9" borderId="1" xfId="0" applyNumberFormat="1" applyFont="1" applyFill="1" applyBorder="1"/>
    <xf numFmtId="3" fontId="14" fillId="9" borderId="20" xfId="0" applyNumberFormat="1" applyFont="1" applyFill="1" applyBorder="1" applyAlignment="1">
      <alignment horizontal="right" vertical="center"/>
    </xf>
    <xf numFmtId="3" fontId="14" fillId="9" borderId="1" xfId="0" applyNumberFormat="1" applyFont="1" applyFill="1" applyBorder="1" applyAlignment="1">
      <alignment horizontal="right" vertical="center"/>
    </xf>
    <xf numFmtId="3" fontId="14" fillId="9" borderId="2" xfId="0" applyNumberFormat="1" applyFont="1" applyFill="1" applyBorder="1" applyAlignment="1">
      <alignment horizontal="right" vertical="center"/>
    </xf>
    <xf numFmtId="166" fontId="16" fillId="9" borderId="1" xfId="1" applyNumberFormat="1" applyFont="1" applyFill="1" applyBorder="1" applyAlignment="1">
      <alignment horizontal="right" vertical="center"/>
    </xf>
    <xf numFmtId="164" fontId="16" fillId="9" borderId="23" xfId="1" applyNumberFormat="1" applyFont="1" applyFill="1" applyBorder="1" applyAlignment="1">
      <alignment horizontal="right" vertical="center"/>
    </xf>
    <xf numFmtId="0" fontId="0" fillId="8" borderId="1" xfId="0" applyFill="1" applyBorder="1" applyAlignment="1">
      <alignment horizontal="center" vertical="center"/>
    </xf>
    <xf numFmtId="0" fontId="0" fillId="6" borderId="2" xfId="0" applyFill="1" applyBorder="1" applyAlignment="1">
      <alignment vertical="center" wrapText="1"/>
    </xf>
    <xf numFmtId="0" fontId="0" fillId="6" borderId="1" xfId="0" applyFill="1" applyBorder="1" applyAlignment="1">
      <alignment horizontal="left" vertical="center"/>
    </xf>
    <xf numFmtId="1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vertical="center" wrapText="1"/>
    </xf>
    <xf numFmtId="1" fontId="2" fillId="9" borderId="1" xfId="0" applyNumberFormat="1" applyFont="1" applyFill="1" applyBorder="1" applyAlignment="1">
      <alignment horizontal="center" vertical="center"/>
    </xf>
    <xf numFmtId="3" fontId="0" fillId="6" borderId="1" xfId="0" applyNumberFormat="1" applyFill="1" applyBorder="1"/>
    <xf numFmtId="1" fontId="22" fillId="9" borderId="1" xfId="0" applyNumberFormat="1" applyFont="1" applyFill="1" applyBorder="1" applyAlignment="1">
      <alignment vertical="center"/>
    </xf>
    <xf numFmtId="3" fontId="2" fillId="0" borderId="4" xfId="1" applyNumberFormat="1" applyFont="1" applyFill="1" applyBorder="1"/>
    <xf numFmtId="3" fontId="2" fillId="9" borderId="1" xfId="1" applyNumberFormat="1" applyFont="1" applyFill="1" applyBorder="1"/>
    <xf numFmtId="1" fontId="2" fillId="6" borderId="1" xfId="0" applyNumberFormat="1" applyFont="1" applyFill="1" applyBorder="1" applyAlignment="1">
      <alignment horizontal="center" vertical="center"/>
    </xf>
    <xf numFmtId="2" fontId="0" fillId="8" borderId="1" xfId="0" applyNumberFormat="1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" fontId="14" fillId="7" borderId="1" xfId="0" applyNumberFormat="1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5" fillId="7" borderId="8" xfId="2" applyFont="1" applyFill="1" applyBorder="1" applyAlignment="1">
      <alignment horizontal="right" vertical="center" wrapText="1"/>
    </xf>
    <xf numFmtId="0" fontId="0" fillId="7" borderId="0" xfId="0" applyFill="1" applyAlignment="1">
      <alignment vertical="center"/>
    </xf>
    <xf numFmtId="0" fontId="5" fillId="7" borderId="8" xfId="2" applyNumberFormat="1" applyFont="1" applyFill="1" applyBorder="1" applyAlignment="1">
      <alignment vertical="center" wrapText="1"/>
    </xf>
    <xf numFmtId="0" fontId="0" fillId="6" borderId="0" xfId="0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164" fontId="19" fillId="18" borderId="1" xfId="1" applyNumberFormat="1" applyFont="1" applyFill="1" applyBorder="1" applyAlignment="1">
      <alignment horizontal="center" vertical="center"/>
    </xf>
    <xf numFmtId="0" fontId="20" fillId="2" borderId="1" xfId="1" applyFont="1" applyFill="1" applyBorder="1" applyAlignment="1">
      <alignment horizontal="center" vertical="center"/>
    </xf>
    <xf numFmtId="0" fontId="19" fillId="2" borderId="1" xfId="1" applyFont="1" applyFill="1" applyBorder="1" applyAlignment="1"/>
    <xf numFmtId="0" fontId="20" fillId="2" borderId="2" xfId="1" applyFont="1" applyFill="1" applyBorder="1" applyAlignment="1">
      <alignment horizontal="center" vertical="center"/>
    </xf>
    <xf numFmtId="0" fontId="19" fillId="0" borderId="6" xfId="1" applyFont="1" applyBorder="1" applyAlignment="1"/>
    <xf numFmtId="0" fontId="20" fillId="2" borderId="2" xfId="1" applyFont="1" applyFill="1" applyBorder="1" applyAlignment="1">
      <alignment horizontal="center" vertical="center" wrapText="1"/>
    </xf>
    <xf numFmtId="0" fontId="20" fillId="2" borderId="6" xfId="1" applyFont="1" applyFill="1" applyBorder="1" applyAlignment="1">
      <alignment horizontal="center" vertical="center" wrapText="1"/>
    </xf>
    <xf numFmtId="0" fontId="20" fillId="2" borderId="6" xfId="1" applyFont="1" applyFill="1" applyBorder="1" applyAlignment="1">
      <alignment horizontal="center" vertical="center"/>
    </xf>
    <xf numFmtId="0" fontId="17" fillId="0" borderId="3" xfId="1" applyFont="1" applyBorder="1" applyAlignment="1">
      <alignment vertical="center" wrapText="1"/>
    </xf>
    <xf numFmtId="0" fontId="17" fillId="0" borderId="4" xfId="1" applyFont="1" applyBorder="1" applyAlignment="1">
      <alignment vertical="center" wrapText="1"/>
    </xf>
    <xf numFmtId="0" fontId="20" fillId="2" borderId="11" xfId="1" applyFont="1" applyFill="1" applyBorder="1" applyAlignment="1">
      <alignment horizontal="center" vertical="center"/>
    </xf>
    <xf numFmtId="0" fontId="20" fillId="2" borderId="12" xfId="1" applyFont="1" applyFill="1" applyBorder="1" applyAlignment="1">
      <alignment horizontal="center" vertical="center"/>
    </xf>
    <xf numFmtId="0" fontId="20" fillId="2" borderId="13" xfId="1" applyFont="1" applyFill="1" applyBorder="1" applyAlignment="1">
      <alignment horizontal="center" vertical="center"/>
    </xf>
    <xf numFmtId="0" fontId="20" fillId="2" borderId="1" xfId="1" applyFont="1" applyFill="1" applyBorder="1" applyAlignment="1">
      <alignment horizontal="center" vertical="center" wrapText="1"/>
    </xf>
    <xf numFmtId="0" fontId="19" fillId="2" borderId="1" xfId="1" applyFont="1" applyFill="1" applyBorder="1" applyAlignment="1">
      <alignment wrapText="1"/>
    </xf>
    <xf numFmtId="0" fontId="19" fillId="0" borderId="6" xfId="1" applyFont="1" applyBorder="1" applyAlignment="1">
      <alignment wrapText="1"/>
    </xf>
    <xf numFmtId="0" fontId="17" fillId="2" borderId="19" xfId="1" applyNumberFormat="1" applyFont="1" applyFill="1" applyBorder="1" applyAlignment="1">
      <alignment horizontal="center" vertical="center" wrapText="1"/>
    </xf>
    <xf numFmtId="0" fontId="17" fillId="2" borderId="20" xfId="1" applyNumberFormat="1" applyFont="1" applyFill="1" applyBorder="1" applyAlignment="1">
      <alignment horizontal="center" vertical="center" wrapText="1"/>
    </xf>
    <xf numFmtId="0" fontId="17" fillId="2" borderId="21" xfId="1" applyNumberFormat="1" applyFont="1" applyFill="1" applyBorder="1" applyAlignment="1">
      <alignment horizontal="center" vertical="center" wrapText="1"/>
    </xf>
    <xf numFmtId="0" fontId="17" fillId="2" borderId="29" xfId="1" applyNumberFormat="1" applyFont="1" applyFill="1" applyBorder="1" applyAlignment="1">
      <alignment horizontal="center" vertical="center" wrapText="1"/>
    </xf>
    <xf numFmtId="0" fontId="17" fillId="2" borderId="30" xfId="1" applyNumberFormat="1" applyFont="1" applyFill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textRotation="255"/>
    </xf>
    <xf numFmtId="0" fontId="31" fillId="0" borderId="22" xfId="0" applyFont="1" applyBorder="1" applyAlignment="1">
      <alignment horizontal="center" vertical="center" textRotation="255"/>
    </xf>
    <xf numFmtId="0" fontId="31" fillId="0" borderId="27" xfId="0" applyFont="1" applyBorder="1" applyAlignment="1">
      <alignment horizontal="center" vertical="center" textRotation="255"/>
    </xf>
    <xf numFmtId="0" fontId="31" fillId="0" borderId="24" xfId="0" applyFont="1" applyBorder="1" applyAlignment="1">
      <alignment horizontal="center" vertical="center" textRotation="255"/>
    </xf>
    <xf numFmtId="0" fontId="10" fillId="0" borderId="0" xfId="0" applyFont="1" applyFill="1" applyAlignment="1">
      <alignment horizontal="center"/>
    </xf>
    <xf numFmtId="0" fontId="23" fillId="2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3" fillId="2" borderId="1" xfId="0" applyFont="1" applyFill="1" applyBorder="1" applyAlignment="1">
      <alignment vertical="top"/>
    </xf>
    <xf numFmtId="0" fontId="0" fillId="0" borderId="1" xfId="0" applyBorder="1" applyAlignment="1">
      <alignment vertical="top"/>
    </xf>
    <xf numFmtId="0" fontId="23" fillId="2" borderId="1" xfId="0" applyFont="1" applyFill="1" applyBorder="1" applyAlignment="1">
      <alignment horizontal="center" vertical="top"/>
    </xf>
    <xf numFmtId="0" fontId="23" fillId="2" borderId="16" xfId="0" applyFont="1" applyFill="1" applyBorder="1" applyAlignment="1">
      <alignment horizontal="center" vertical="top"/>
    </xf>
    <xf numFmtId="0" fontId="23" fillId="2" borderId="17" xfId="0" applyFont="1" applyFill="1" applyBorder="1" applyAlignment="1">
      <alignment horizontal="center" vertical="top"/>
    </xf>
    <xf numFmtId="0" fontId="23" fillId="2" borderId="18" xfId="0" applyFont="1" applyFill="1" applyBorder="1" applyAlignment="1">
      <alignment horizontal="center" vertical="top"/>
    </xf>
  </cellXfs>
  <cellStyles count="4">
    <cellStyle name="Normale" xfId="0" builtinId="0"/>
    <cellStyle name="Normale 2" xfId="1"/>
    <cellStyle name="Normale_riferimento" xfId="2"/>
    <cellStyle name="Percentuale" xfId="3" builtinId="5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RM%20GATE_Risol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del problema"/>
      <sheetName val="Calcolo effluenti allevamento"/>
      <sheetName val="Prod colturali"/>
      <sheetName val="Concimaz. Organica"/>
      <sheetName val="Apporti di N"/>
      <sheetName val="Farm Gate"/>
      <sheetName val="Soil Surface Balance"/>
      <sheetName val="Soil Surface B + efficienza"/>
      <sheetName val="Tabella asporti colture"/>
      <sheetName val="Tabella efficienze"/>
      <sheetName val="Tabella prod reflui"/>
    </sheetNames>
    <sheetDataSet>
      <sheetData sheetId="0">
        <row r="38">
          <cell r="A38" t="str">
            <v>Vacche in lattazione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opLeftCell="A37" workbookViewId="0">
      <selection activeCell="F47" sqref="F47"/>
    </sheetView>
  </sheetViews>
  <sheetFormatPr defaultRowHeight="15" x14ac:dyDescent="0.25"/>
  <cols>
    <col min="1" max="1" width="26.42578125" customWidth="1"/>
    <col min="2" max="2" width="10" style="30" customWidth="1"/>
    <col min="3" max="3" width="19.42578125" style="30" customWidth="1"/>
    <col min="4" max="4" width="20" style="30" customWidth="1"/>
    <col min="5" max="5" width="8.140625" style="30" customWidth="1"/>
    <col min="6" max="6" width="17.28515625" customWidth="1"/>
    <col min="7" max="7" width="18.28515625" customWidth="1"/>
    <col min="8" max="8" width="17.7109375" customWidth="1"/>
    <col min="9" max="9" width="21.7109375" customWidth="1"/>
  </cols>
  <sheetData>
    <row r="1" spans="1:9" ht="26.25" x14ac:dyDescent="0.4">
      <c r="A1" s="40" t="s">
        <v>156</v>
      </c>
    </row>
    <row r="2" spans="1:9" ht="18.75" x14ac:dyDescent="0.3">
      <c r="A2" s="37" t="s">
        <v>155</v>
      </c>
    </row>
    <row r="3" spans="1:9" x14ac:dyDescent="0.25">
      <c r="A3" s="36" t="s">
        <v>99</v>
      </c>
    </row>
    <row r="4" spans="1:9" x14ac:dyDescent="0.25">
      <c r="A4" s="36"/>
      <c r="D4" s="123" t="s">
        <v>224</v>
      </c>
    </row>
    <row r="5" spans="1:9" x14ac:dyDescent="0.25">
      <c r="A5" s="35"/>
      <c r="D5" s="124" t="s">
        <v>225</v>
      </c>
    </row>
    <row r="6" spans="1:9" x14ac:dyDescent="0.25">
      <c r="A6" s="108" t="s">
        <v>222</v>
      </c>
      <c r="B6" s="108">
        <f>+C10+D10</f>
        <v>65</v>
      </c>
      <c r="D6" s="125" t="s">
        <v>226</v>
      </c>
    </row>
    <row r="7" spans="1:9" x14ac:dyDescent="0.25">
      <c r="A7" s="108" t="s">
        <v>220</v>
      </c>
      <c r="D7" s="135" t="s">
        <v>227</v>
      </c>
    </row>
    <row r="8" spans="1:9" ht="31.5" customHeight="1" x14ac:dyDescent="0.25">
      <c r="A8" s="213" t="s">
        <v>223</v>
      </c>
      <c r="B8" s="212"/>
      <c r="C8" s="212"/>
      <c r="D8" s="212"/>
      <c r="E8" s="212"/>
      <c r="F8" s="213" t="s">
        <v>29</v>
      </c>
    </row>
    <row r="9" spans="1:9" ht="38.25" x14ac:dyDescent="0.25">
      <c r="A9" s="115"/>
      <c r="B9" s="115"/>
      <c r="C9" s="108" t="s">
        <v>105</v>
      </c>
      <c r="D9" s="108" t="s">
        <v>2</v>
      </c>
      <c r="F9" s="229" t="s">
        <v>238</v>
      </c>
      <c r="G9" s="173" t="s">
        <v>293</v>
      </c>
      <c r="H9" s="173" t="s">
        <v>287</v>
      </c>
      <c r="I9" s="173" t="s">
        <v>237</v>
      </c>
    </row>
    <row r="10" spans="1:9" x14ac:dyDescent="0.25">
      <c r="A10" s="214" t="s">
        <v>138</v>
      </c>
      <c r="B10" s="215" t="s">
        <v>114</v>
      </c>
      <c r="C10" s="216">
        <v>20</v>
      </c>
      <c r="D10" s="216">
        <v>45</v>
      </c>
      <c r="E10" s="217"/>
      <c r="F10" s="218" t="s">
        <v>222</v>
      </c>
      <c r="G10" s="219">
        <v>15</v>
      </c>
      <c r="H10" s="219">
        <v>20</v>
      </c>
      <c r="I10" s="219">
        <v>20</v>
      </c>
    </row>
    <row r="11" spans="1:9" ht="25.5" x14ac:dyDescent="0.25">
      <c r="A11" s="220" t="s">
        <v>139</v>
      </c>
      <c r="B11" s="215" t="s">
        <v>115</v>
      </c>
      <c r="C11" s="216">
        <v>6.5</v>
      </c>
      <c r="D11" s="216">
        <v>13</v>
      </c>
      <c r="E11" s="217"/>
      <c r="F11" s="221" t="s">
        <v>233</v>
      </c>
      <c r="G11" s="224" t="s">
        <v>211</v>
      </c>
      <c r="H11" s="224" t="s">
        <v>211</v>
      </c>
      <c r="I11" s="224" t="s">
        <v>285</v>
      </c>
    </row>
    <row r="12" spans="1:9" ht="25.5" x14ac:dyDescent="0.25">
      <c r="A12" s="220"/>
      <c r="B12" s="215"/>
      <c r="C12" s="216"/>
      <c r="D12" s="222"/>
      <c r="E12" s="217"/>
      <c r="F12" s="221" t="s">
        <v>239</v>
      </c>
      <c r="G12" s="224" t="s">
        <v>212</v>
      </c>
      <c r="H12" s="224" t="s">
        <v>212</v>
      </c>
      <c r="I12" s="224" t="s">
        <v>213</v>
      </c>
    </row>
    <row r="13" spans="1:9" ht="38.25" x14ac:dyDescent="0.25">
      <c r="A13" s="220" t="s">
        <v>140</v>
      </c>
      <c r="B13" s="215" t="s">
        <v>116</v>
      </c>
      <c r="C13" s="216">
        <v>11.5</v>
      </c>
      <c r="D13" s="216">
        <v>18</v>
      </c>
      <c r="E13" s="217"/>
      <c r="F13" s="229" t="s">
        <v>286</v>
      </c>
      <c r="G13" s="173" t="s">
        <v>294</v>
      </c>
      <c r="H13" s="173" t="s">
        <v>287</v>
      </c>
      <c r="I13" s="173" t="s">
        <v>237</v>
      </c>
    </row>
    <row r="14" spans="1:9" x14ac:dyDescent="0.25">
      <c r="A14" s="225" t="s">
        <v>141</v>
      </c>
      <c r="B14" s="226"/>
      <c r="C14" s="287"/>
      <c r="D14" s="287"/>
      <c r="E14" s="217"/>
      <c r="F14" s="221" t="s">
        <v>222</v>
      </c>
      <c r="G14" s="219">
        <v>10</v>
      </c>
      <c r="H14" s="232"/>
      <c r="I14" s="233"/>
    </row>
    <row r="15" spans="1:9" ht="25.5" x14ac:dyDescent="0.25">
      <c r="A15" s="220" t="s">
        <v>297</v>
      </c>
      <c r="B15" s="215" t="s">
        <v>333</v>
      </c>
      <c r="C15" s="216">
        <v>50</v>
      </c>
      <c r="D15" s="216">
        <v>50</v>
      </c>
      <c r="E15" s="217"/>
      <c r="F15" s="221" t="s">
        <v>233</v>
      </c>
      <c r="G15" s="238" t="s">
        <v>211</v>
      </c>
      <c r="H15" s="232"/>
      <c r="I15" s="232"/>
    </row>
    <row r="16" spans="1:9" ht="25.5" x14ac:dyDescent="0.25">
      <c r="A16" s="242" t="s">
        <v>298</v>
      </c>
      <c r="C16" s="216" t="s">
        <v>107</v>
      </c>
      <c r="D16" s="228" t="s">
        <v>299</v>
      </c>
      <c r="E16" s="217"/>
      <c r="F16" s="221" t="s">
        <v>239</v>
      </c>
      <c r="G16" s="238" t="s">
        <v>212</v>
      </c>
      <c r="H16" s="232"/>
      <c r="I16" s="232"/>
    </row>
    <row r="17" spans="1:9" ht="25.5" x14ac:dyDescent="0.25">
      <c r="A17" s="220" t="s">
        <v>229</v>
      </c>
      <c r="B17" s="215"/>
      <c r="C17" s="216" t="s">
        <v>230</v>
      </c>
      <c r="D17" s="228" t="s">
        <v>288</v>
      </c>
      <c r="E17" s="217"/>
    </row>
    <row r="18" spans="1:9" ht="38.25" x14ac:dyDescent="0.25">
      <c r="A18" s="220" t="s">
        <v>142</v>
      </c>
      <c r="B18" s="226"/>
      <c r="C18" s="230" t="s">
        <v>100</v>
      </c>
      <c r="D18" s="231" t="s">
        <v>101</v>
      </c>
      <c r="E18" s="217"/>
      <c r="F18" s="239"/>
      <c r="G18" s="239"/>
      <c r="H18" s="239"/>
      <c r="I18" s="239"/>
    </row>
    <row r="19" spans="1:9" x14ac:dyDescent="0.25">
      <c r="A19" s="234" t="s">
        <v>311</v>
      </c>
      <c r="B19" s="30" t="s">
        <v>313</v>
      </c>
      <c r="C19" s="284">
        <v>30</v>
      </c>
      <c r="D19" s="284">
        <v>30</v>
      </c>
      <c r="E19" s="217"/>
      <c r="F19" s="239"/>
    </row>
    <row r="20" spans="1:9" x14ac:dyDescent="0.25">
      <c r="A20" s="234" t="s">
        <v>234</v>
      </c>
      <c r="B20" s="235"/>
      <c r="C20" s="235"/>
      <c r="D20" s="215"/>
      <c r="E20" s="217"/>
    </row>
    <row r="21" spans="1:9" x14ac:dyDescent="0.25">
      <c r="A21" s="236" t="s">
        <v>235</v>
      </c>
      <c r="B21" s="235" t="s">
        <v>114</v>
      </c>
      <c r="C21" s="284">
        <v>40</v>
      </c>
      <c r="D21" s="237"/>
      <c r="E21" s="217"/>
    </row>
    <row r="22" spans="1:9" x14ac:dyDescent="0.25">
      <c r="A22" s="236" t="s">
        <v>236</v>
      </c>
      <c r="B22" s="235" t="s">
        <v>114</v>
      </c>
      <c r="C22" s="284">
        <v>25</v>
      </c>
      <c r="D22" s="237"/>
      <c r="E22" s="217"/>
    </row>
    <row r="23" spans="1:9" x14ac:dyDescent="0.25">
      <c r="A23" s="193"/>
      <c r="B23" s="171"/>
      <c r="C23" s="171"/>
      <c r="D23" s="171"/>
    </row>
    <row r="24" spans="1:9" x14ac:dyDescent="0.25">
      <c r="A24" s="193"/>
      <c r="B24" s="171"/>
      <c r="C24" s="171"/>
      <c r="D24" s="171"/>
      <c r="F24" s="239"/>
    </row>
    <row r="25" spans="1:9" x14ac:dyDescent="0.25">
      <c r="A25" s="118" t="s">
        <v>104</v>
      </c>
      <c r="B25" s="119"/>
      <c r="C25" s="119" t="s">
        <v>315</v>
      </c>
      <c r="D25" s="119" t="s">
        <v>147</v>
      </c>
      <c r="F25" s="239"/>
    </row>
    <row r="26" spans="1:9" x14ac:dyDescent="0.25">
      <c r="A26" s="117" t="s">
        <v>106</v>
      </c>
      <c r="B26" s="116"/>
      <c r="C26" s="248">
        <f>+C10*C11*1000*0.87</f>
        <v>113100</v>
      </c>
      <c r="D26" s="319">
        <v>2.2999999999999998</v>
      </c>
      <c r="F26" s="239"/>
    </row>
    <row r="27" spans="1:9" ht="29.25" customHeight="1" x14ac:dyDescent="0.25">
      <c r="A27" s="114" t="s">
        <v>102</v>
      </c>
    </row>
    <row r="28" spans="1:9" x14ac:dyDescent="0.25">
      <c r="A28" s="172" t="s">
        <v>232</v>
      </c>
    </row>
    <row r="29" spans="1:9" x14ac:dyDescent="0.25">
      <c r="A29" s="351" t="s">
        <v>12</v>
      </c>
      <c r="B29" s="355" t="s">
        <v>13</v>
      </c>
      <c r="C29" s="353" t="s">
        <v>15</v>
      </c>
      <c r="D29" s="353" t="s">
        <v>14</v>
      </c>
    </row>
    <row r="30" spans="1:9" x14ac:dyDescent="0.25">
      <c r="A30" s="352"/>
      <c r="B30" s="356"/>
      <c r="C30" s="357"/>
      <c r="D30" s="354"/>
    </row>
    <row r="31" spans="1:9" ht="25.5" x14ac:dyDescent="0.25">
      <c r="A31" s="180" t="s">
        <v>16</v>
      </c>
      <c r="B31" s="182">
        <v>115</v>
      </c>
      <c r="C31" s="182">
        <v>600</v>
      </c>
      <c r="D31" s="181" t="s">
        <v>25</v>
      </c>
    </row>
    <row r="32" spans="1:9" ht="25.5" x14ac:dyDescent="0.25">
      <c r="A32" s="180" t="s">
        <v>17</v>
      </c>
      <c r="B32" s="182">
        <v>21</v>
      </c>
      <c r="C32" s="182">
        <v>600</v>
      </c>
      <c r="D32" s="181" t="s">
        <v>25</v>
      </c>
    </row>
    <row r="33" spans="1:5" ht="38.25" x14ac:dyDescent="0.25">
      <c r="A33" s="180" t="s">
        <v>18</v>
      </c>
      <c r="B33" s="182">
        <v>25</v>
      </c>
      <c r="C33" s="182">
        <v>500</v>
      </c>
      <c r="D33" s="181" t="s">
        <v>216</v>
      </c>
    </row>
    <row r="34" spans="1:5" ht="25.5" x14ac:dyDescent="0.25">
      <c r="A34" s="180" t="s">
        <v>19</v>
      </c>
      <c r="B34" s="182">
        <v>25</v>
      </c>
      <c r="C34" s="182">
        <v>400</v>
      </c>
      <c r="D34" s="181" t="s">
        <v>27</v>
      </c>
    </row>
    <row r="35" spans="1:5" x14ac:dyDescent="0.25">
      <c r="A35" s="180" t="s">
        <v>217</v>
      </c>
      <c r="B35" s="182">
        <v>12</v>
      </c>
      <c r="C35" s="182">
        <v>100</v>
      </c>
      <c r="D35" s="181" t="s">
        <v>26</v>
      </c>
    </row>
    <row r="36" spans="1:5" ht="25.5" x14ac:dyDescent="0.25">
      <c r="A36" s="180" t="s">
        <v>218</v>
      </c>
      <c r="B36" s="182">
        <v>12</v>
      </c>
      <c r="C36" s="182">
        <v>300</v>
      </c>
      <c r="D36" s="181" t="s">
        <v>27</v>
      </c>
    </row>
    <row r="37" spans="1:5" ht="25.5" x14ac:dyDescent="0.25">
      <c r="A37" s="180" t="s">
        <v>20</v>
      </c>
      <c r="B37" s="182">
        <v>1</v>
      </c>
      <c r="C37" s="182">
        <v>800</v>
      </c>
      <c r="D37" s="181" t="s">
        <v>27</v>
      </c>
    </row>
    <row r="38" spans="1:5" ht="38.25" x14ac:dyDescent="0.25">
      <c r="A38" s="180" t="s">
        <v>16</v>
      </c>
      <c r="B38" s="182">
        <v>115</v>
      </c>
      <c r="C38" s="182">
        <v>600</v>
      </c>
      <c r="D38" s="183" t="s">
        <v>219</v>
      </c>
    </row>
    <row r="39" spans="1:5" x14ac:dyDescent="0.25">
      <c r="A39" s="175" t="s">
        <v>1</v>
      </c>
      <c r="B39" s="184">
        <f>SUM(B31:B37)</f>
        <v>211</v>
      </c>
      <c r="C39" s="341"/>
      <c r="D39" s="130"/>
    </row>
    <row r="40" spans="1:5" x14ac:dyDescent="0.25">
      <c r="A40" s="114"/>
    </row>
    <row r="41" spans="1:5" x14ac:dyDescent="0.25">
      <c r="A41" s="118" t="s">
        <v>103</v>
      </c>
      <c r="B41" s="119"/>
      <c r="C41" s="119" t="s">
        <v>117</v>
      </c>
      <c r="D41" s="119" t="s">
        <v>145</v>
      </c>
      <c r="E41" s="119" t="s">
        <v>147</v>
      </c>
    </row>
    <row r="42" spans="1:5" x14ac:dyDescent="0.25">
      <c r="A42" s="180" t="s">
        <v>143</v>
      </c>
      <c r="B42" s="120"/>
      <c r="C42" s="248">
        <v>25000</v>
      </c>
      <c r="D42" s="121">
        <v>18</v>
      </c>
      <c r="E42" s="136">
        <f t="shared" ref="E42:E47" si="0">+D42/$B$54</f>
        <v>2.88</v>
      </c>
    </row>
    <row r="43" spans="1:5" x14ac:dyDescent="0.25">
      <c r="A43" s="180" t="s">
        <v>110</v>
      </c>
      <c r="B43" s="120"/>
      <c r="C43" s="248">
        <v>35000</v>
      </c>
      <c r="D43" s="121">
        <v>16</v>
      </c>
      <c r="E43" s="136">
        <f t="shared" si="0"/>
        <v>2.56</v>
      </c>
    </row>
    <row r="44" spans="1:5" x14ac:dyDescent="0.25">
      <c r="A44" s="180" t="s">
        <v>111</v>
      </c>
      <c r="B44" s="120"/>
      <c r="C44" s="248">
        <v>70000</v>
      </c>
      <c r="D44" s="121">
        <v>31</v>
      </c>
      <c r="E44" s="136">
        <f t="shared" si="0"/>
        <v>4.96</v>
      </c>
    </row>
    <row r="45" spans="1:5" x14ac:dyDescent="0.25">
      <c r="A45" s="180" t="s">
        <v>112</v>
      </c>
      <c r="B45" s="120"/>
      <c r="C45" s="248">
        <v>5000</v>
      </c>
      <c r="D45" s="121">
        <v>36</v>
      </c>
      <c r="E45" s="136">
        <f t="shared" si="0"/>
        <v>5.76</v>
      </c>
    </row>
    <row r="46" spans="1:5" x14ac:dyDescent="0.25">
      <c r="A46" s="180" t="s">
        <v>144</v>
      </c>
      <c r="B46" s="120"/>
      <c r="C46" s="248">
        <v>700000</v>
      </c>
      <c r="D46" s="121">
        <v>8</v>
      </c>
      <c r="E46" s="136">
        <f t="shared" si="0"/>
        <v>1.28</v>
      </c>
    </row>
    <row r="47" spans="1:5" x14ac:dyDescent="0.25">
      <c r="A47" s="180" t="s">
        <v>113</v>
      </c>
      <c r="B47" s="120"/>
      <c r="C47" s="248">
        <v>35000</v>
      </c>
      <c r="D47" s="121">
        <v>10</v>
      </c>
      <c r="E47" s="136">
        <f t="shared" si="0"/>
        <v>1.6</v>
      </c>
    </row>
    <row r="48" spans="1:5" x14ac:dyDescent="0.25">
      <c r="A48" s="180" t="s">
        <v>43</v>
      </c>
      <c r="B48" s="120"/>
      <c r="C48" s="248">
        <v>55000</v>
      </c>
      <c r="D48" s="120"/>
      <c r="E48" s="121">
        <v>0.4</v>
      </c>
    </row>
    <row r="49" spans="1:5" x14ac:dyDescent="0.25">
      <c r="A49" s="118" t="s">
        <v>104</v>
      </c>
      <c r="B49" s="119"/>
      <c r="C49" s="119" t="s">
        <v>117</v>
      </c>
      <c r="D49" s="119" t="s">
        <v>145</v>
      </c>
      <c r="E49" s="119" t="s">
        <v>147</v>
      </c>
    </row>
    <row r="50" spans="1:5" x14ac:dyDescent="0.25">
      <c r="A50" s="180" t="s">
        <v>146</v>
      </c>
      <c r="B50" s="116"/>
      <c r="C50" s="248">
        <v>500000</v>
      </c>
      <c r="D50" s="116"/>
      <c r="E50" s="122">
        <v>0.56000000000000005</v>
      </c>
    </row>
    <row r="51" spans="1:5" x14ac:dyDescent="0.25">
      <c r="A51" s="180" t="s">
        <v>153</v>
      </c>
      <c r="B51" s="116"/>
      <c r="C51" s="248">
        <v>6500</v>
      </c>
      <c r="D51" s="116"/>
      <c r="E51" s="122">
        <v>2.4</v>
      </c>
    </row>
    <row r="52" spans="1:5" ht="25.5" x14ac:dyDescent="0.25">
      <c r="A52" s="181" t="s">
        <v>154</v>
      </c>
      <c r="B52" s="342"/>
      <c r="C52" s="343">
        <v>600</v>
      </c>
      <c r="D52" s="342"/>
      <c r="E52" s="344">
        <v>2.4</v>
      </c>
    </row>
    <row r="53" spans="1:5" x14ac:dyDescent="0.25">
      <c r="A53" s="35"/>
    </row>
    <row r="54" spans="1:5" x14ac:dyDescent="0.25">
      <c r="A54" s="35" t="s">
        <v>334</v>
      </c>
      <c r="B54" s="30">
        <v>6.25</v>
      </c>
    </row>
    <row r="55" spans="1:5" x14ac:dyDescent="0.25">
      <c r="A55" s="35"/>
    </row>
    <row r="56" spans="1:5" x14ac:dyDescent="0.25">
      <c r="A56" s="35"/>
    </row>
    <row r="57" spans="1:5" x14ac:dyDescent="0.25">
      <c r="A57" s="35"/>
    </row>
  </sheetData>
  <mergeCells count="4">
    <mergeCell ref="A29:A30"/>
    <mergeCell ref="D29:D30"/>
    <mergeCell ref="B29:B30"/>
    <mergeCell ref="C29:C3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workbookViewId="0">
      <selection activeCell="I20" sqref="I20"/>
    </sheetView>
  </sheetViews>
  <sheetFormatPr defaultRowHeight="12.75" x14ac:dyDescent="0.2"/>
  <cols>
    <col min="1" max="1" width="15.7109375" style="109" customWidth="1"/>
    <col min="2" max="2" width="44" style="109" bestFit="1" customWidth="1"/>
    <col min="3" max="3" width="9.140625" style="109"/>
    <col min="4" max="6" width="8" style="109" customWidth="1"/>
    <col min="7" max="7" width="8.5703125" style="109" customWidth="1"/>
    <col min="8" max="8" width="7.85546875" style="109" customWidth="1"/>
    <col min="9" max="9" width="9.28515625" style="109" customWidth="1"/>
    <col min="10" max="10" width="8.7109375" style="109" customWidth="1"/>
    <col min="11" max="11" width="6.42578125" style="109" bestFit="1" customWidth="1"/>
    <col min="12" max="12" width="6.42578125" style="109" customWidth="1"/>
    <col min="13" max="13" width="7.140625" style="109" customWidth="1"/>
    <col min="14" max="14" width="7.42578125" style="109" customWidth="1"/>
    <col min="15" max="15" width="9.42578125" style="109" customWidth="1"/>
    <col min="16" max="16" width="7" style="109" customWidth="1"/>
    <col min="17" max="17" width="6.42578125" style="109" bestFit="1" customWidth="1"/>
    <col min="18" max="18" width="6.42578125" style="109" customWidth="1"/>
    <col min="19" max="19" width="9.85546875" style="109" customWidth="1"/>
    <col min="20" max="20" width="7.5703125" style="109" customWidth="1"/>
    <col min="21" max="21" width="6.7109375" style="109" customWidth="1"/>
    <col min="22" max="22" width="15.28515625" style="109" bestFit="1" customWidth="1"/>
    <col min="23" max="26" width="7.5703125" style="109" customWidth="1"/>
    <col min="27" max="27" width="8.140625" style="109" customWidth="1"/>
    <col min="28" max="28" width="7.28515625" style="109" customWidth="1"/>
    <col min="29" max="29" width="9.140625" style="109"/>
    <col min="30" max="30" width="7.7109375" style="109" customWidth="1"/>
    <col min="31" max="31" width="13.28515625" style="109" customWidth="1"/>
    <col min="32" max="32" width="11.5703125" style="109" bestFit="1" customWidth="1"/>
    <col min="33" max="33" width="15.140625" style="109" bestFit="1" customWidth="1"/>
    <col min="34" max="34" width="12.85546875" style="109" bestFit="1" customWidth="1"/>
    <col min="35" max="35" width="11.5703125" style="109" bestFit="1" customWidth="1"/>
    <col min="36" max="36" width="15.140625" style="109" bestFit="1" customWidth="1"/>
    <col min="37" max="37" width="6.42578125" style="109" bestFit="1" customWidth="1"/>
    <col min="38" max="38" width="11.5703125" style="109" bestFit="1" customWidth="1"/>
    <col min="39" max="39" width="16.28515625" style="109" customWidth="1"/>
    <col min="40" max="246" width="9.140625" style="109"/>
    <col min="247" max="247" width="21" style="109" customWidth="1"/>
    <col min="248" max="248" width="27" style="109" customWidth="1"/>
    <col min="249" max="249" width="22" style="109" customWidth="1"/>
    <col min="250" max="250" width="9.140625" style="109"/>
    <col min="251" max="256" width="11.28515625" style="109" customWidth="1"/>
    <col min="257" max="502" width="9.140625" style="109"/>
    <col min="503" max="503" width="21" style="109" customWidth="1"/>
    <col min="504" max="504" width="27" style="109" customWidth="1"/>
    <col min="505" max="505" width="22" style="109" customWidth="1"/>
    <col min="506" max="506" width="9.140625" style="109"/>
    <col min="507" max="512" width="11.28515625" style="109" customWidth="1"/>
    <col min="513" max="758" width="9.140625" style="109"/>
    <col min="759" max="759" width="21" style="109" customWidth="1"/>
    <col min="760" max="760" width="27" style="109" customWidth="1"/>
    <col min="761" max="761" width="22" style="109" customWidth="1"/>
    <col min="762" max="762" width="9.140625" style="109"/>
    <col min="763" max="768" width="11.28515625" style="109" customWidth="1"/>
    <col min="769" max="1014" width="9.140625" style="109"/>
    <col min="1015" max="1015" width="21" style="109" customWidth="1"/>
    <col min="1016" max="1016" width="27" style="109" customWidth="1"/>
    <col min="1017" max="1017" width="22" style="109" customWidth="1"/>
    <col min="1018" max="1018" width="9.140625" style="109"/>
    <col min="1019" max="1024" width="11.28515625" style="109" customWidth="1"/>
    <col min="1025" max="1270" width="9.140625" style="109"/>
    <col min="1271" max="1271" width="21" style="109" customWidth="1"/>
    <col min="1272" max="1272" width="27" style="109" customWidth="1"/>
    <col min="1273" max="1273" width="22" style="109" customWidth="1"/>
    <col min="1274" max="1274" width="9.140625" style="109"/>
    <col min="1275" max="1280" width="11.28515625" style="109" customWidth="1"/>
    <col min="1281" max="1526" width="9.140625" style="109"/>
    <col min="1527" max="1527" width="21" style="109" customWidth="1"/>
    <col min="1528" max="1528" width="27" style="109" customWidth="1"/>
    <col min="1529" max="1529" width="22" style="109" customWidth="1"/>
    <col min="1530" max="1530" width="9.140625" style="109"/>
    <col min="1531" max="1536" width="11.28515625" style="109" customWidth="1"/>
    <col min="1537" max="1782" width="9.140625" style="109"/>
    <col min="1783" max="1783" width="21" style="109" customWidth="1"/>
    <col min="1784" max="1784" width="27" style="109" customWidth="1"/>
    <col min="1785" max="1785" width="22" style="109" customWidth="1"/>
    <col min="1786" max="1786" width="9.140625" style="109"/>
    <col min="1787" max="1792" width="11.28515625" style="109" customWidth="1"/>
    <col min="1793" max="2038" width="9.140625" style="109"/>
    <col min="2039" max="2039" width="21" style="109" customWidth="1"/>
    <col min="2040" max="2040" width="27" style="109" customWidth="1"/>
    <col min="2041" max="2041" width="22" style="109" customWidth="1"/>
    <col min="2042" max="2042" width="9.140625" style="109"/>
    <col min="2043" max="2048" width="11.28515625" style="109" customWidth="1"/>
    <col min="2049" max="2294" width="9.140625" style="109"/>
    <col min="2295" max="2295" width="21" style="109" customWidth="1"/>
    <col min="2296" max="2296" width="27" style="109" customWidth="1"/>
    <col min="2297" max="2297" width="22" style="109" customWidth="1"/>
    <col min="2298" max="2298" width="9.140625" style="109"/>
    <col min="2299" max="2304" width="11.28515625" style="109" customWidth="1"/>
    <col min="2305" max="2550" width="9.140625" style="109"/>
    <col min="2551" max="2551" width="21" style="109" customWidth="1"/>
    <col min="2552" max="2552" width="27" style="109" customWidth="1"/>
    <col min="2553" max="2553" width="22" style="109" customWidth="1"/>
    <col min="2554" max="2554" width="9.140625" style="109"/>
    <col min="2555" max="2560" width="11.28515625" style="109" customWidth="1"/>
    <col min="2561" max="2806" width="9.140625" style="109"/>
    <col min="2807" max="2807" width="21" style="109" customWidth="1"/>
    <col min="2808" max="2808" width="27" style="109" customWidth="1"/>
    <col min="2809" max="2809" width="22" style="109" customWidth="1"/>
    <col min="2810" max="2810" width="9.140625" style="109"/>
    <col min="2811" max="2816" width="11.28515625" style="109" customWidth="1"/>
    <col min="2817" max="3062" width="9.140625" style="109"/>
    <col min="3063" max="3063" width="21" style="109" customWidth="1"/>
    <col min="3064" max="3064" width="27" style="109" customWidth="1"/>
    <col min="3065" max="3065" width="22" style="109" customWidth="1"/>
    <col min="3066" max="3066" width="9.140625" style="109"/>
    <col min="3067" max="3072" width="11.28515625" style="109" customWidth="1"/>
    <col min="3073" max="3318" width="9.140625" style="109"/>
    <col min="3319" max="3319" width="21" style="109" customWidth="1"/>
    <col min="3320" max="3320" width="27" style="109" customWidth="1"/>
    <col min="3321" max="3321" width="22" style="109" customWidth="1"/>
    <col min="3322" max="3322" width="9.140625" style="109"/>
    <col min="3323" max="3328" width="11.28515625" style="109" customWidth="1"/>
    <col min="3329" max="3574" width="9.140625" style="109"/>
    <col min="3575" max="3575" width="21" style="109" customWidth="1"/>
    <col min="3576" max="3576" width="27" style="109" customWidth="1"/>
    <col min="3577" max="3577" width="22" style="109" customWidth="1"/>
    <col min="3578" max="3578" width="9.140625" style="109"/>
    <col min="3579" max="3584" width="11.28515625" style="109" customWidth="1"/>
    <col min="3585" max="3830" width="9.140625" style="109"/>
    <col min="3831" max="3831" width="21" style="109" customWidth="1"/>
    <col min="3832" max="3832" width="27" style="109" customWidth="1"/>
    <col min="3833" max="3833" width="22" style="109" customWidth="1"/>
    <col min="3834" max="3834" width="9.140625" style="109"/>
    <col min="3835" max="3840" width="11.28515625" style="109" customWidth="1"/>
    <col min="3841" max="4086" width="9.140625" style="109"/>
    <col min="4087" max="4087" width="21" style="109" customWidth="1"/>
    <col min="4088" max="4088" width="27" style="109" customWidth="1"/>
    <col min="4089" max="4089" width="22" style="109" customWidth="1"/>
    <col min="4090" max="4090" width="9.140625" style="109"/>
    <col min="4091" max="4096" width="11.28515625" style="109" customWidth="1"/>
    <col min="4097" max="4342" width="9.140625" style="109"/>
    <col min="4343" max="4343" width="21" style="109" customWidth="1"/>
    <col min="4344" max="4344" width="27" style="109" customWidth="1"/>
    <col min="4345" max="4345" width="22" style="109" customWidth="1"/>
    <col min="4346" max="4346" width="9.140625" style="109"/>
    <col min="4347" max="4352" width="11.28515625" style="109" customWidth="1"/>
    <col min="4353" max="4598" width="9.140625" style="109"/>
    <col min="4599" max="4599" width="21" style="109" customWidth="1"/>
    <col min="4600" max="4600" width="27" style="109" customWidth="1"/>
    <col min="4601" max="4601" width="22" style="109" customWidth="1"/>
    <col min="4602" max="4602" width="9.140625" style="109"/>
    <col min="4603" max="4608" width="11.28515625" style="109" customWidth="1"/>
    <col min="4609" max="4854" width="9.140625" style="109"/>
    <col min="4855" max="4855" width="21" style="109" customWidth="1"/>
    <col min="4856" max="4856" width="27" style="109" customWidth="1"/>
    <col min="4857" max="4857" width="22" style="109" customWidth="1"/>
    <col min="4858" max="4858" width="9.140625" style="109"/>
    <col min="4859" max="4864" width="11.28515625" style="109" customWidth="1"/>
    <col min="4865" max="5110" width="9.140625" style="109"/>
    <col min="5111" max="5111" width="21" style="109" customWidth="1"/>
    <col min="5112" max="5112" width="27" style="109" customWidth="1"/>
    <col min="5113" max="5113" width="22" style="109" customWidth="1"/>
    <col min="5114" max="5114" width="9.140625" style="109"/>
    <col min="5115" max="5120" width="11.28515625" style="109" customWidth="1"/>
    <col min="5121" max="5366" width="9.140625" style="109"/>
    <col min="5367" max="5367" width="21" style="109" customWidth="1"/>
    <col min="5368" max="5368" width="27" style="109" customWidth="1"/>
    <col min="5369" max="5369" width="22" style="109" customWidth="1"/>
    <col min="5370" max="5370" width="9.140625" style="109"/>
    <col min="5371" max="5376" width="11.28515625" style="109" customWidth="1"/>
    <col min="5377" max="5622" width="9.140625" style="109"/>
    <col min="5623" max="5623" width="21" style="109" customWidth="1"/>
    <col min="5624" max="5624" width="27" style="109" customWidth="1"/>
    <col min="5625" max="5625" width="22" style="109" customWidth="1"/>
    <col min="5626" max="5626" width="9.140625" style="109"/>
    <col min="5627" max="5632" width="11.28515625" style="109" customWidth="1"/>
    <col min="5633" max="5878" width="9.140625" style="109"/>
    <col min="5879" max="5879" width="21" style="109" customWidth="1"/>
    <col min="5880" max="5880" width="27" style="109" customWidth="1"/>
    <col min="5881" max="5881" width="22" style="109" customWidth="1"/>
    <col min="5882" max="5882" width="9.140625" style="109"/>
    <col min="5883" max="5888" width="11.28515625" style="109" customWidth="1"/>
    <col min="5889" max="6134" width="9.140625" style="109"/>
    <col min="6135" max="6135" width="21" style="109" customWidth="1"/>
    <col min="6136" max="6136" width="27" style="109" customWidth="1"/>
    <col min="6137" max="6137" width="22" style="109" customWidth="1"/>
    <col min="6138" max="6138" width="9.140625" style="109"/>
    <col min="6139" max="6144" width="11.28515625" style="109" customWidth="1"/>
    <col min="6145" max="6390" width="9.140625" style="109"/>
    <col min="6391" max="6391" width="21" style="109" customWidth="1"/>
    <col min="6392" max="6392" width="27" style="109" customWidth="1"/>
    <col min="6393" max="6393" width="22" style="109" customWidth="1"/>
    <col min="6394" max="6394" width="9.140625" style="109"/>
    <col min="6395" max="6400" width="11.28515625" style="109" customWidth="1"/>
    <col min="6401" max="6646" width="9.140625" style="109"/>
    <col min="6647" max="6647" width="21" style="109" customWidth="1"/>
    <col min="6648" max="6648" width="27" style="109" customWidth="1"/>
    <col min="6649" max="6649" width="22" style="109" customWidth="1"/>
    <col min="6650" max="6650" width="9.140625" style="109"/>
    <col min="6651" max="6656" width="11.28515625" style="109" customWidth="1"/>
    <col min="6657" max="6902" width="9.140625" style="109"/>
    <col min="6903" max="6903" width="21" style="109" customWidth="1"/>
    <col min="6904" max="6904" width="27" style="109" customWidth="1"/>
    <col min="6905" max="6905" width="22" style="109" customWidth="1"/>
    <col min="6906" max="6906" width="9.140625" style="109"/>
    <col min="6907" max="6912" width="11.28515625" style="109" customWidth="1"/>
    <col min="6913" max="7158" width="9.140625" style="109"/>
    <col min="7159" max="7159" width="21" style="109" customWidth="1"/>
    <col min="7160" max="7160" width="27" style="109" customWidth="1"/>
    <col min="7161" max="7161" width="22" style="109" customWidth="1"/>
    <col min="7162" max="7162" width="9.140625" style="109"/>
    <col min="7163" max="7168" width="11.28515625" style="109" customWidth="1"/>
    <col min="7169" max="7414" width="9.140625" style="109"/>
    <col min="7415" max="7415" width="21" style="109" customWidth="1"/>
    <col min="7416" max="7416" width="27" style="109" customWidth="1"/>
    <col min="7417" max="7417" width="22" style="109" customWidth="1"/>
    <col min="7418" max="7418" width="9.140625" style="109"/>
    <col min="7419" max="7424" width="11.28515625" style="109" customWidth="1"/>
    <col min="7425" max="7670" width="9.140625" style="109"/>
    <col min="7671" max="7671" width="21" style="109" customWidth="1"/>
    <col min="7672" max="7672" width="27" style="109" customWidth="1"/>
    <col min="7673" max="7673" width="22" style="109" customWidth="1"/>
    <col min="7674" max="7674" width="9.140625" style="109"/>
    <col min="7675" max="7680" width="11.28515625" style="109" customWidth="1"/>
    <col min="7681" max="7926" width="9.140625" style="109"/>
    <col min="7927" max="7927" width="21" style="109" customWidth="1"/>
    <col min="7928" max="7928" width="27" style="109" customWidth="1"/>
    <col min="7929" max="7929" width="22" style="109" customWidth="1"/>
    <col min="7930" max="7930" width="9.140625" style="109"/>
    <col min="7931" max="7936" width="11.28515625" style="109" customWidth="1"/>
    <col min="7937" max="8182" width="9.140625" style="109"/>
    <col min="8183" max="8183" width="21" style="109" customWidth="1"/>
    <col min="8184" max="8184" width="27" style="109" customWidth="1"/>
    <col min="8185" max="8185" width="22" style="109" customWidth="1"/>
    <col min="8186" max="8186" width="9.140625" style="109"/>
    <col min="8187" max="8192" width="11.28515625" style="109" customWidth="1"/>
    <col min="8193" max="8438" width="9.140625" style="109"/>
    <col min="8439" max="8439" width="21" style="109" customWidth="1"/>
    <col min="8440" max="8440" width="27" style="109" customWidth="1"/>
    <col min="8441" max="8441" width="22" style="109" customWidth="1"/>
    <col min="8442" max="8442" width="9.140625" style="109"/>
    <col min="8443" max="8448" width="11.28515625" style="109" customWidth="1"/>
    <col min="8449" max="8694" width="9.140625" style="109"/>
    <col min="8695" max="8695" width="21" style="109" customWidth="1"/>
    <col min="8696" max="8696" width="27" style="109" customWidth="1"/>
    <col min="8697" max="8697" width="22" style="109" customWidth="1"/>
    <col min="8698" max="8698" width="9.140625" style="109"/>
    <col min="8699" max="8704" width="11.28515625" style="109" customWidth="1"/>
    <col min="8705" max="8950" width="9.140625" style="109"/>
    <col min="8951" max="8951" width="21" style="109" customWidth="1"/>
    <col min="8952" max="8952" width="27" style="109" customWidth="1"/>
    <col min="8953" max="8953" width="22" style="109" customWidth="1"/>
    <col min="8954" max="8954" width="9.140625" style="109"/>
    <col min="8955" max="8960" width="11.28515625" style="109" customWidth="1"/>
    <col min="8961" max="9206" width="9.140625" style="109"/>
    <col min="9207" max="9207" width="21" style="109" customWidth="1"/>
    <col min="9208" max="9208" width="27" style="109" customWidth="1"/>
    <col min="9209" max="9209" width="22" style="109" customWidth="1"/>
    <col min="9210" max="9210" width="9.140625" style="109"/>
    <col min="9211" max="9216" width="11.28515625" style="109" customWidth="1"/>
    <col min="9217" max="9462" width="9.140625" style="109"/>
    <col min="9463" max="9463" width="21" style="109" customWidth="1"/>
    <col min="9464" max="9464" width="27" style="109" customWidth="1"/>
    <col min="9465" max="9465" width="22" style="109" customWidth="1"/>
    <col min="9466" max="9466" width="9.140625" style="109"/>
    <col min="9467" max="9472" width="11.28515625" style="109" customWidth="1"/>
    <col min="9473" max="9718" width="9.140625" style="109"/>
    <col min="9719" max="9719" width="21" style="109" customWidth="1"/>
    <col min="9720" max="9720" width="27" style="109" customWidth="1"/>
    <col min="9721" max="9721" width="22" style="109" customWidth="1"/>
    <col min="9722" max="9722" width="9.140625" style="109"/>
    <col min="9723" max="9728" width="11.28515625" style="109" customWidth="1"/>
    <col min="9729" max="9974" width="9.140625" style="109"/>
    <col min="9975" max="9975" width="21" style="109" customWidth="1"/>
    <col min="9976" max="9976" width="27" style="109" customWidth="1"/>
    <col min="9977" max="9977" width="22" style="109" customWidth="1"/>
    <col min="9978" max="9978" width="9.140625" style="109"/>
    <col min="9979" max="9984" width="11.28515625" style="109" customWidth="1"/>
    <col min="9985" max="10230" width="9.140625" style="109"/>
    <col min="10231" max="10231" width="21" style="109" customWidth="1"/>
    <col min="10232" max="10232" width="27" style="109" customWidth="1"/>
    <col min="10233" max="10233" width="22" style="109" customWidth="1"/>
    <col min="10234" max="10234" width="9.140625" style="109"/>
    <col min="10235" max="10240" width="11.28515625" style="109" customWidth="1"/>
    <col min="10241" max="10486" width="9.140625" style="109"/>
    <col min="10487" max="10487" width="21" style="109" customWidth="1"/>
    <col min="10488" max="10488" width="27" style="109" customWidth="1"/>
    <col min="10489" max="10489" width="22" style="109" customWidth="1"/>
    <col min="10490" max="10490" width="9.140625" style="109"/>
    <col min="10491" max="10496" width="11.28515625" style="109" customWidth="1"/>
    <col min="10497" max="10742" width="9.140625" style="109"/>
    <col min="10743" max="10743" width="21" style="109" customWidth="1"/>
    <col min="10744" max="10744" width="27" style="109" customWidth="1"/>
    <col min="10745" max="10745" width="22" style="109" customWidth="1"/>
    <col min="10746" max="10746" width="9.140625" style="109"/>
    <col min="10747" max="10752" width="11.28515625" style="109" customWidth="1"/>
    <col min="10753" max="10998" width="9.140625" style="109"/>
    <col min="10999" max="10999" width="21" style="109" customWidth="1"/>
    <col min="11000" max="11000" width="27" style="109" customWidth="1"/>
    <col min="11001" max="11001" width="22" style="109" customWidth="1"/>
    <col min="11002" max="11002" width="9.140625" style="109"/>
    <col min="11003" max="11008" width="11.28515625" style="109" customWidth="1"/>
    <col min="11009" max="11254" width="9.140625" style="109"/>
    <col min="11255" max="11255" width="21" style="109" customWidth="1"/>
    <col min="11256" max="11256" width="27" style="109" customWidth="1"/>
    <col min="11257" max="11257" width="22" style="109" customWidth="1"/>
    <col min="11258" max="11258" width="9.140625" style="109"/>
    <col min="11259" max="11264" width="11.28515625" style="109" customWidth="1"/>
    <col min="11265" max="11510" width="9.140625" style="109"/>
    <col min="11511" max="11511" width="21" style="109" customWidth="1"/>
    <col min="11512" max="11512" width="27" style="109" customWidth="1"/>
    <col min="11513" max="11513" width="22" style="109" customWidth="1"/>
    <col min="11514" max="11514" width="9.140625" style="109"/>
    <col min="11515" max="11520" width="11.28515625" style="109" customWidth="1"/>
    <col min="11521" max="11766" width="9.140625" style="109"/>
    <col min="11767" max="11767" width="21" style="109" customWidth="1"/>
    <col min="11768" max="11768" width="27" style="109" customWidth="1"/>
    <col min="11769" max="11769" width="22" style="109" customWidth="1"/>
    <col min="11770" max="11770" width="9.140625" style="109"/>
    <col min="11771" max="11776" width="11.28515625" style="109" customWidth="1"/>
    <col min="11777" max="12022" width="9.140625" style="109"/>
    <col min="12023" max="12023" width="21" style="109" customWidth="1"/>
    <col min="12024" max="12024" width="27" style="109" customWidth="1"/>
    <col min="12025" max="12025" width="22" style="109" customWidth="1"/>
    <col min="12026" max="12026" width="9.140625" style="109"/>
    <col min="12027" max="12032" width="11.28515625" style="109" customWidth="1"/>
    <col min="12033" max="12278" width="9.140625" style="109"/>
    <col min="12279" max="12279" width="21" style="109" customWidth="1"/>
    <col min="12280" max="12280" width="27" style="109" customWidth="1"/>
    <col min="12281" max="12281" width="22" style="109" customWidth="1"/>
    <col min="12282" max="12282" width="9.140625" style="109"/>
    <col min="12283" max="12288" width="11.28515625" style="109" customWidth="1"/>
    <col min="12289" max="12534" width="9.140625" style="109"/>
    <col min="12535" max="12535" width="21" style="109" customWidth="1"/>
    <col min="12536" max="12536" width="27" style="109" customWidth="1"/>
    <col min="12537" max="12537" width="22" style="109" customWidth="1"/>
    <col min="12538" max="12538" width="9.140625" style="109"/>
    <col min="12539" max="12544" width="11.28515625" style="109" customWidth="1"/>
    <col min="12545" max="12790" width="9.140625" style="109"/>
    <col min="12791" max="12791" width="21" style="109" customWidth="1"/>
    <col min="12792" max="12792" width="27" style="109" customWidth="1"/>
    <col min="12793" max="12793" width="22" style="109" customWidth="1"/>
    <col min="12794" max="12794" width="9.140625" style="109"/>
    <col min="12795" max="12800" width="11.28515625" style="109" customWidth="1"/>
    <col min="12801" max="13046" width="9.140625" style="109"/>
    <col min="13047" max="13047" width="21" style="109" customWidth="1"/>
    <col min="13048" max="13048" width="27" style="109" customWidth="1"/>
    <col min="13049" max="13049" width="22" style="109" customWidth="1"/>
    <col min="13050" max="13050" width="9.140625" style="109"/>
    <col min="13051" max="13056" width="11.28515625" style="109" customWidth="1"/>
    <col min="13057" max="13302" width="9.140625" style="109"/>
    <col min="13303" max="13303" width="21" style="109" customWidth="1"/>
    <col min="13304" max="13304" width="27" style="109" customWidth="1"/>
    <col min="13305" max="13305" width="22" style="109" customWidth="1"/>
    <col min="13306" max="13306" width="9.140625" style="109"/>
    <col min="13307" max="13312" width="11.28515625" style="109" customWidth="1"/>
    <col min="13313" max="13558" width="9.140625" style="109"/>
    <col min="13559" max="13559" width="21" style="109" customWidth="1"/>
    <col min="13560" max="13560" width="27" style="109" customWidth="1"/>
    <col min="13561" max="13561" width="22" style="109" customWidth="1"/>
    <col min="13562" max="13562" width="9.140625" style="109"/>
    <col min="13563" max="13568" width="11.28515625" style="109" customWidth="1"/>
    <col min="13569" max="13814" width="9.140625" style="109"/>
    <col min="13815" max="13815" width="21" style="109" customWidth="1"/>
    <col min="13816" max="13816" width="27" style="109" customWidth="1"/>
    <col min="13817" max="13817" width="22" style="109" customWidth="1"/>
    <col min="13818" max="13818" width="9.140625" style="109"/>
    <col min="13819" max="13824" width="11.28515625" style="109" customWidth="1"/>
    <col min="13825" max="14070" width="9.140625" style="109"/>
    <col min="14071" max="14071" width="21" style="109" customWidth="1"/>
    <col min="14072" max="14072" width="27" style="109" customWidth="1"/>
    <col min="14073" max="14073" width="22" style="109" customWidth="1"/>
    <col min="14074" max="14074" width="9.140625" style="109"/>
    <col min="14075" max="14080" width="11.28515625" style="109" customWidth="1"/>
    <col min="14081" max="14326" width="9.140625" style="109"/>
    <col min="14327" max="14327" width="21" style="109" customWidth="1"/>
    <col min="14328" max="14328" width="27" style="109" customWidth="1"/>
    <col min="14329" max="14329" width="22" style="109" customWidth="1"/>
    <col min="14330" max="14330" width="9.140625" style="109"/>
    <col min="14331" max="14336" width="11.28515625" style="109" customWidth="1"/>
    <col min="14337" max="14582" width="9.140625" style="109"/>
    <col min="14583" max="14583" width="21" style="109" customWidth="1"/>
    <col min="14584" max="14584" width="27" style="109" customWidth="1"/>
    <col min="14585" max="14585" width="22" style="109" customWidth="1"/>
    <col min="14586" max="14586" width="9.140625" style="109"/>
    <col min="14587" max="14592" width="11.28515625" style="109" customWidth="1"/>
    <col min="14593" max="14838" width="9.140625" style="109"/>
    <col min="14839" max="14839" width="21" style="109" customWidth="1"/>
    <col min="14840" max="14840" width="27" style="109" customWidth="1"/>
    <col min="14841" max="14841" width="22" style="109" customWidth="1"/>
    <col min="14842" max="14842" width="9.140625" style="109"/>
    <col min="14843" max="14848" width="11.28515625" style="109" customWidth="1"/>
    <col min="14849" max="15094" width="9.140625" style="109"/>
    <col min="15095" max="15095" width="21" style="109" customWidth="1"/>
    <col min="15096" max="15096" width="27" style="109" customWidth="1"/>
    <col min="15097" max="15097" width="22" style="109" customWidth="1"/>
    <col min="15098" max="15098" width="9.140625" style="109"/>
    <col min="15099" max="15104" width="11.28515625" style="109" customWidth="1"/>
    <col min="15105" max="15350" width="9.140625" style="109"/>
    <col min="15351" max="15351" width="21" style="109" customWidth="1"/>
    <col min="15352" max="15352" width="27" style="109" customWidth="1"/>
    <col min="15353" max="15353" width="22" style="109" customWidth="1"/>
    <col min="15354" max="15354" width="9.140625" style="109"/>
    <col min="15355" max="15360" width="11.28515625" style="109" customWidth="1"/>
    <col min="15361" max="15606" width="9.140625" style="109"/>
    <col min="15607" max="15607" width="21" style="109" customWidth="1"/>
    <col min="15608" max="15608" width="27" style="109" customWidth="1"/>
    <col min="15609" max="15609" width="22" style="109" customWidth="1"/>
    <col min="15610" max="15610" width="9.140625" style="109"/>
    <col min="15611" max="15616" width="11.28515625" style="109" customWidth="1"/>
    <col min="15617" max="15862" width="9.140625" style="109"/>
    <col min="15863" max="15863" width="21" style="109" customWidth="1"/>
    <col min="15864" max="15864" width="27" style="109" customWidth="1"/>
    <col min="15865" max="15865" width="22" style="109" customWidth="1"/>
    <col min="15866" max="15866" width="9.140625" style="109"/>
    <col min="15867" max="15872" width="11.28515625" style="109" customWidth="1"/>
    <col min="15873" max="16118" width="9.140625" style="109"/>
    <col min="16119" max="16119" width="21" style="109" customWidth="1"/>
    <col min="16120" max="16120" width="27" style="109" customWidth="1"/>
    <col min="16121" max="16121" width="22" style="109" customWidth="1"/>
    <col min="16122" max="16122" width="9.140625" style="109"/>
    <col min="16123" max="16128" width="11.28515625" style="109" customWidth="1"/>
    <col min="16129" max="16384" width="9.140625" style="109"/>
  </cols>
  <sheetData>
    <row r="1" spans="1:39" x14ac:dyDescent="0.2">
      <c r="A1" s="376" t="s">
        <v>240</v>
      </c>
      <c r="B1" s="376" t="s">
        <v>241</v>
      </c>
      <c r="C1" s="378" t="s">
        <v>242</v>
      </c>
      <c r="D1" s="381" t="s">
        <v>245</v>
      </c>
      <c r="E1" s="382"/>
      <c r="F1" s="382"/>
      <c r="G1" s="382"/>
      <c r="H1" s="382"/>
      <c r="I1" s="382"/>
      <c r="J1" s="197"/>
      <c r="K1" s="380" t="s">
        <v>243</v>
      </c>
      <c r="L1" s="380"/>
      <c r="M1" s="380"/>
      <c r="N1" s="380"/>
      <c r="O1" s="380"/>
      <c r="P1" s="195"/>
      <c r="Q1" s="380" t="s">
        <v>210</v>
      </c>
      <c r="R1" s="380"/>
      <c r="S1" s="380"/>
      <c r="T1" s="380"/>
      <c r="U1" s="380"/>
      <c r="V1" s="380"/>
      <c r="W1" s="196"/>
      <c r="X1" s="381" t="s">
        <v>244</v>
      </c>
      <c r="Y1" s="382"/>
      <c r="Z1" s="382"/>
      <c r="AA1" s="382"/>
      <c r="AB1" s="382"/>
      <c r="AC1" s="383"/>
      <c r="AD1" s="197"/>
      <c r="AE1" s="380" t="s">
        <v>246</v>
      </c>
      <c r="AF1" s="380"/>
      <c r="AG1" s="380"/>
      <c r="AH1" s="380" t="s">
        <v>247</v>
      </c>
      <c r="AI1" s="380"/>
      <c r="AJ1" s="380"/>
      <c r="AK1" s="380" t="s">
        <v>248</v>
      </c>
      <c r="AL1" s="380"/>
      <c r="AM1" s="380"/>
    </row>
    <row r="2" spans="1:39" s="111" customFormat="1" ht="56.25" x14ac:dyDescent="0.2">
      <c r="A2" s="377"/>
      <c r="B2" s="377"/>
      <c r="C2" s="379"/>
      <c r="D2" s="201" t="s">
        <v>249</v>
      </c>
      <c r="E2" s="201" t="s">
        <v>250</v>
      </c>
      <c r="F2" s="201" t="s">
        <v>253</v>
      </c>
      <c r="G2" s="201" t="s">
        <v>251</v>
      </c>
      <c r="H2" s="201" t="s">
        <v>250</v>
      </c>
      <c r="I2" s="201" t="s">
        <v>252</v>
      </c>
      <c r="J2" s="201" t="s">
        <v>250</v>
      </c>
      <c r="K2" s="198" t="s">
        <v>249</v>
      </c>
      <c r="L2" s="198" t="s">
        <v>250</v>
      </c>
      <c r="M2" s="198" t="s">
        <v>251</v>
      </c>
      <c r="N2" s="198" t="s">
        <v>250</v>
      </c>
      <c r="O2" s="198" t="s">
        <v>252</v>
      </c>
      <c r="P2" s="198" t="s">
        <v>250</v>
      </c>
      <c r="Q2" s="199" t="s">
        <v>249</v>
      </c>
      <c r="R2" s="199" t="s">
        <v>250</v>
      </c>
      <c r="S2" s="199" t="s">
        <v>253</v>
      </c>
      <c r="T2" s="199" t="s">
        <v>251</v>
      </c>
      <c r="U2" s="199" t="s">
        <v>250</v>
      </c>
      <c r="V2" s="199" t="s">
        <v>252</v>
      </c>
      <c r="W2" s="199" t="s">
        <v>250</v>
      </c>
      <c r="X2" s="200" t="s">
        <v>249</v>
      </c>
      <c r="Y2" s="200" t="s">
        <v>250</v>
      </c>
      <c r="Z2" s="200" t="s">
        <v>253</v>
      </c>
      <c r="AA2" s="200" t="s">
        <v>251</v>
      </c>
      <c r="AB2" s="200" t="s">
        <v>250</v>
      </c>
      <c r="AC2" s="200" t="s">
        <v>252</v>
      </c>
      <c r="AD2" s="200" t="s">
        <v>250</v>
      </c>
      <c r="AE2" s="202" t="s">
        <v>254</v>
      </c>
      <c r="AF2" s="202" t="s">
        <v>251</v>
      </c>
      <c r="AG2" s="202" t="s">
        <v>252</v>
      </c>
      <c r="AH2" s="203" t="s">
        <v>254</v>
      </c>
      <c r="AI2" s="203" t="s">
        <v>251</v>
      </c>
      <c r="AJ2" s="203" t="s">
        <v>252</v>
      </c>
      <c r="AK2" s="204" t="s">
        <v>249</v>
      </c>
      <c r="AL2" s="204" t="s">
        <v>251</v>
      </c>
      <c r="AM2" s="204" t="s">
        <v>252</v>
      </c>
    </row>
    <row r="3" spans="1:39" ht="22.5" x14ac:dyDescent="0.2">
      <c r="A3" s="205">
        <v>1</v>
      </c>
      <c r="B3" s="206" t="s">
        <v>255</v>
      </c>
      <c r="C3" s="205" t="s">
        <v>256</v>
      </c>
      <c r="D3" s="209">
        <v>0.55000000000000004</v>
      </c>
      <c r="E3" s="205">
        <v>120</v>
      </c>
      <c r="F3" s="205">
        <v>90</v>
      </c>
      <c r="G3" s="207">
        <v>0.4</v>
      </c>
      <c r="H3" s="208">
        <v>90</v>
      </c>
      <c r="I3" s="207">
        <v>0.55000000000000004</v>
      </c>
      <c r="J3" s="208">
        <v>90</v>
      </c>
      <c r="K3" s="205">
        <v>0.75</v>
      </c>
      <c r="L3" s="205">
        <v>180</v>
      </c>
      <c r="M3" s="207">
        <v>0.4</v>
      </c>
      <c r="N3" s="208">
        <v>90</v>
      </c>
      <c r="O3" s="207">
        <v>0.55000000000000004</v>
      </c>
      <c r="P3" s="208">
        <v>90</v>
      </c>
      <c r="Q3" s="205">
        <v>0.65</v>
      </c>
      <c r="R3" s="205">
        <v>180</v>
      </c>
      <c r="S3" s="205">
        <v>90</v>
      </c>
      <c r="T3" s="207">
        <v>0.4</v>
      </c>
      <c r="U3" s="208">
        <v>90</v>
      </c>
      <c r="V3" s="207">
        <v>0.55000000000000004</v>
      </c>
      <c r="W3" s="208">
        <v>90</v>
      </c>
      <c r="X3" s="205">
        <v>0.55000000000000004</v>
      </c>
      <c r="Y3" s="205">
        <v>180</v>
      </c>
      <c r="Z3" s="205">
        <v>90</v>
      </c>
      <c r="AA3" s="207">
        <v>0.4</v>
      </c>
      <c r="AB3" s="208">
        <v>90</v>
      </c>
      <c r="AC3" s="207">
        <v>0.55000000000000004</v>
      </c>
      <c r="AD3" s="208">
        <v>90</v>
      </c>
      <c r="AE3" s="205">
        <v>0.65</v>
      </c>
      <c r="AF3" s="207">
        <v>0.4</v>
      </c>
      <c r="AG3" s="205">
        <v>0.55000000000000004</v>
      </c>
      <c r="AH3" s="205">
        <v>0.65</v>
      </c>
      <c r="AI3" s="207">
        <v>0.4</v>
      </c>
      <c r="AJ3" s="205">
        <v>0.55000000000000004</v>
      </c>
      <c r="AK3" s="205">
        <v>0.65</v>
      </c>
      <c r="AL3" s="207">
        <v>0.4</v>
      </c>
      <c r="AM3" s="205">
        <v>0.55000000000000004</v>
      </c>
    </row>
    <row r="4" spans="1:39" ht="22.5" x14ac:dyDescent="0.2">
      <c r="A4" s="205">
        <v>1</v>
      </c>
      <c r="B4" s="206" t="s">
        <v>257</v>
      </c>
      <c r="C4" s="205" t="s">
        <v>258</v>
      </c>
      <c r="D4" s="205">
        <v>0.26</v>
      </c>
      <c r="E4" s="205">
        <v>120</v>
      </c>
      <c r="F4" s="205">
        <v>90</v>
      </c>
      <c r="G4" s="207">
        <v>0.4</v>
      </c>
      <c r="H4" s="208">
        <v>90</v>
      </c>
      <c r="I4" s="207">
        <v>0.26</v>
      </c>
      <c r="J4" s="208">
        <v>90</v>
      </c>
      <c r="K4" s="205">
        <v>0.36</v>
      </c>
      <c r="L4" s="205">
        <v>180</v>
      </c>
      <c r="M4" s="207">
        <v>0.4</v>
      </c>
      <c r="N4" s="208">
        <v>90</v>
      </c>
      <c r="O4" s="207">
        <v>0.26</v>
      </c>
      <c r="P4" s="208">
        <v>90</v>
      </c>
      <c r="Q4" s="205">
        <v>0.31</v>
      </c>
      <c r="R4" s="205">
        <v>180</v>
      </c>
      <c r="S4" s="205">
        <v>90</v>
      </c>
      <c r="T4" s="207">
        <v>0.4</v>
      </c>
      <c r="U4" s="208">
        <v>90</v>
      </c>
      <c r="V4" s="207">
        <v>0.26</v>
      </c>
      <c r="W4" s="208">
        <v>90</v>
      </c>
      <c r="X4" s="205">
        <v>0.26</v>
      </c>
      <c r="Y4" s="205">
        <v>180</v>
      </c>
      <c r="Z4" s="205">
        <v>90</v>
      </c>
      <c r="AA4" s="207">
        <v>0.4</v>
      </c>
      <c r="AB4" s="208">
        <v>90</v>
      </c>
      <c r="AC4" s="207">
        <v>0.26</v>
      </c>
      <c r="AD4" s="208">
        <v>90</v>
      </c>
      <c r="AE4" s="205">
        <v>0.31</v>
      </c>
      <c r="AF4" s="207">
        <v>0.4</v>
      </c>
      <c r="AG4" s="205">
        <v>0.26</v>
      </c>
      <c r="AH4" s="205">
        <v>0.31</v>
      </c>
      <c r="AI4" s="207">
        <v>0.4</v>
      </c>
      <c r="AJ4" s="205">
        <v>0.26</v>
      </c>
      <c r="AK4" s="205">
        <v>0.31</v>
      </c>
      <c r="AL4" s="207">
        <v>0.4</v>
      </c>
      <c r="AM4" s="205">
        <v>0.26</v>
      </c>
    </row>
    <row r="5" spans="1:39" s="110" customFormat="1" ht="22.5" x14ac:dyDescent="0.2">
      <c r="A5" s="205">
        <v>1</v>
      </c>
      <c r="B5" s="206" t="s">
        <v>259</v>
      </c>
      <c r="C5" s="205" t="s">
        <v>258</v>
      </c>
      <c r="D5" s="205">
        <v>0.26</v>
      </c>
      <c r="E5" s="205">
        <v>120</v>
      </c>
      <c r="F5" s="205">
        <v>90</v>
      </c>
      <c r="G5" s="207">
        <v>0.4</v>
      </c>
      <c r="H5" s="208">
        <v>90</v>
      </c>
      <c r="I5" s="207">
        <v>0.26</v>
      </c>
      <c r="J5" s="208">
        <v>90</v>
      </c>
      <c r="K5" s="205">
        <v>0.36</v>
      </c>
      <c r="L5" s="205">
        <v>180</v>
      </c>
      <c r="M5" s="207">
        <v>0.4</v>
      </c>
      <c r="N5" s="208">
        <v>90</v>
      </c>
      <c r="O5" s="207">
        <v>0.26</v>
      </c>
      <c r="P5" s="208">
        <v>90</v>
      </c>
      <c r="Q5" s="205">
        <v>0.31</v>
      </c>
      <c r="R5" s="205">
        <v>180</v>
      </c>
      <c r="S5" s="205">
        <v>90</v>
      </c>
      <c r="T5" s="207">
        <v>0.4</v>
      </c>
      <c r="U5" s="208">
        <v>90</v>
      </c>
      <c r="V5" s="207">
        <v>0.26</v>
      </c>
      <c r="W5" s="208">
        <v>90</v>
      </c>
      <c r="X5" s="205">
        <v>0.26</v>
      </c>
      <c r="Y5" s="205">
        <v>180</v>
      </c>
      <c r="Z5" s="205">
        <v>90</v>
      </c>
      <c r="AA5" s="207">
        <v>0.4</v>
      </c>
      <c r="AB5" s="208">
        <v>90</v>
      </c>
      <c r="AC5" s="207">
        <v>0.26</v>
      </c>
      <c r="AD5" s="208">
        <v>90</v>
      </c>
      <c r="AE5" s="205">
        <v>0.31</v>
      </c>
      <c r="AF5" s="207">
        <v>0.4</v>
      </c>
      <c r="AG5" s="205">
        <v>0.26</v>
      </c>
      <c r="AH5" s="205">
        <v>0.31</v>
      </c>
      <c r="AI5" s="207">
        <v>0.4</v>
      </c>
      <c r="AJ5" s="205">
        <v>0.26</v>
      </c>
      <c r="AK5" s="205">
        <v>0.31</v>
      </c>
      <c r="AL5" s="207">
        <v>0.4</v>
      </c>
      <c r="AM5" s="205">
        <v>0.26</v>
      </c>
    </row>
    <row r="6" spans="1:39" s="110" customFormat="1" ht="22.5" x14ac:dyDescent="0.2">
      <c r="A6" s="205">
        <v>1</v>
      </c>
      <c r="B6" s="206" t="s">
        <v>260</v>
      </c>
      <c r="C6" s="205" t="s">
        <v>261</v>
      </c>
      <c r="D6" s="209">
        <v>0.41</v>
      </c>
      <c r="E6" s="205">
        <v>120</v>
      </c>
      <c r="F6" s="205">
        <v>90</v>
      </c>
      <c r="G6" s="207">
        <v>0.4</v>
      </c>
      <c r="H6" s="208">
        <v>90</v>
      </c>
      <c r="I6" s="207">
        <v>0.41</v>
      </c>
      <c r="J6" s="208">
        <v>90</v>
      </c>
      <c r="K6" s="209">
        <v>0.55000000000000004</v>
      </c>
      <c r="L6" s="205">
        <v>180</v>
      </c>
      <c r="M6" s="207">
        <v>0.4</v>
      </c>
      <c r="N6" s="208">
        <v>90</v>
      </c>
      <c r="O6" s="207">
        <v>0.41</v>
      </c>
      <c r="P6" s="208">
        <v>90</v>
      </c>
      <c r="Q6" s="209">
        <v>0.48</v>
      </c>
      <c r="R6" s="205">
        <v>180</v>
      </c>
      <c r="S6" s="205">
        <v>90</v>
      </c>
      <c r="T6" s="207">
        <v>0.4</v>
      </c>
      <c r="U6" s="208">
        <v>90</v>
      </c>
      <c r="V6" s="207">
        <v>0.41</v>
      </c>
      <c r="W6" s="208">
        <v>90</v>
      </c>
      <c r="X6" s="209">
        <v>0.41</v>
      </c>
      <c r="Y6" s="205">
        <v>180</v>
      </c>
      <c r="Z6" s="205">
        <v>90</v>
      </c>
      <c r="AA6" s="207">
        <v>0.4</v>
      </c>
      <c r="AB6" s="208">
        <v>90</v>
      </c>
      <c r="AC6" s="207">
        <v>0.41</v>
      </c>
      <c r="AD6" s="208">
        <v>90</v>
      </c>
      <c r="AE6" s="209">
        <v>0.48</v>
      </c>
      <c r="AF6" s="207">
        <v>0.4</v>
      </c>
      <c r="AG6" s="209">
        <v>0.41</v>
      </c>
      <c r="AH6" s="209">
        <v>0.48</v>
      </c>
      <c r="AI6" s="207">
        <v>0.4</v>
      </c>
      <c r="AJ6" s="209">
        <v>0.41</v>
      </c>
      <c r="AK6" s="209">
        <v>0.48</v>
      </c>
      <c r="AL6" s="207">
        <v>0.4</v>
      </c>
      <c r="AM6" s="209">
        <v>0.41</v>
      </c>
    </row>
    <row r="7" spans="1:39" s="110" customFormat="1" ht="22.5" x14ac:dyDescent="0.2">
      <c r="A7" s="205">
        <v>1</v>
      </c>
      <c r="B7" s="206" t="s">
        <v>262</v>
      </c>
      <c r="C7" s="205" t="s">
        <v>261</v>
      </c>
      <c r="D7" s="205">
        <v>0.41</v>
      </c>
      <c r="E7" s="205">
        <v>120</v>
      </c>
      <c r="F7" s="205">
        <v>90</v>
      </c>
      <c r="G7" s="207">
        <v>0.4</v>
      </c>
      <c r="H7" s="208">
        <v>90</v>
      </c>
      <c r="I7" s="207">
        <v>0.41</v>
      </c>
      <c r="J7" s="208">
        <v>90</v>
      </c>
      <c r="K7" s="205">
        <v>0.55000000000000004</v>
      </c>
      <c r="L7" s="205">
        <v>180</v>
      </c>
      <c r="M7" s="207">
        <v>0.4</v>
      </c>
      <c r="N7" s="208">
        <v>90</v>
      </c>
      <c r="O7" s="207">
        <v>0.41</v>
      </c>
      <c r="P7" s="208">
        <v>90</v>
      </c>
      <c r="Q7" s="205">
        <v>0.48</v>
      </c>
      <c r="R7" s="205">
        <v>180</v>
      </c>
      <c r="S7" s="205">
        <v>90</v>
      </c>
      <c r="T7" s="207">
        <v>0.4</v>
      </c>
      <c r="U7" s="208">
        <v>90</v>
      </c>
      <c r="V7" s="207">
        <v>0.41</v>
      </c>
      <c r="W7" s="208">
        <v>90</v>
      </c>
      <c r="X7" s="205">
        <v>0.41</v>
      </c>
      <c r="Y7" s="205">
        <v>180</v>
      </c>
      <c r="Z7" s="205">
        <v>90</v>
      </c>
      <c r="AA7" s="207">
        <v>0.4</v>
      </c>
      <c r="AB7" s="208">
        <v>90</v>
      </c>
      <c r="AC7" s="207">
        <v>0.41</v>
      </c>
      <c r="AD7" s="208">
        <v>90</v>
      </c>
      <c r="AE7" s="205">
        <v>0.48</v>
      </c>
      <c r="AF7" s="207">
        <v>0.4</v>
      </c>
      <c r="AG7" s="205">
        <v>0.41</v>
      </c>
      <c r="AH7" s="205">
        <v>0.48</v>
      </c>
      <c r="AI7" s="207">
        <v>0.4</v>
      </c>
      <c r="AJ7" s="205">
        <v>0.41</v>
      </c>
      <c r="AK7" s="205">
        <v>0.48</v>
      </c>
      <c r="AL7" s="207">
        <v>0.4</v>
      </c>
      <c r="AM7" s="205">
        <v>0.41</v>
      </c>
    </row>
    <row r="8" spans="1:39" s="110" customFormat="1" ht="22.5" x14ac:dyDescent="0.2">
      <c r="A8" s="205">
        <v>1</v>
      </c>
      <c r="B8" s="206" t="s">
        <v>263</v>
      </c>
      <c r="C8" s="205" t="s">
        <v>256</v>
      </c>
      <c r="D8" s="205">
        <v>0.55000000000000004</v>
      </c>
      <c r="E8" s="205">
        <v>120</v>
      </c>
      <c r="F8" s="205">
        <v>90</v>
      </c>
      <c r="G8" s="207">
        <v>0.4</v>
      </c>
      <c r="H8" s="208">
        <v>90</v>
      </c>
      <c r="I8" s="207">
        <v>0.55000000000000004</v>
      </c>
      <c r="J8" s="208">
        <v>90</v>
      </c>
      <c r="K8" s="205">
        <v>0.75</v>
      </c>
      <c r="L8" s="205">
        <v>180</v>
      </c>
      <c r="M8" s="207">
        <v>0.4</v>
      </c>
      <c r="N8" s="208">
        <v>90</v>
      </c>
      <c r="O8" s="207">
        <v>0.55000000000000004</v>
      </c>
      <c r="P8" s="208">
        <v>90</v>
      </c>
      <c r="Q8" s="205">
        <v>0.65</v>
      </c>
      <c r="R8" s="205">
        <v>180</v>
      </c>
      <c r="S8" s="205">
        <v>90</v>
      </c>
      <c r="T8" s="207">
        <v>0.4</v>
      </c>
      <c r="U8" s="208">
        <v>90</v>
      </c>
      <c r="V8" s="207">
        <v>0.55000000000000004</v>
      </c>
      <c r="W8" s="208">
        <v>90</v>
      </c>
      <c r="X8" s="205">
        <v>0.55000000000000004</v>
      </c>
      <c r="Y8" s="205">
        <v>180</v>
      </c>
      <c r="Z8" s="205">
        <v>90</v>
      </c>
      <c r="AA8" s="207">
        <v>0.4</v>
      </c>
      <c r="AB8" s="208">
        <v>90</v>
      </c>
      <c r="AC8" s="207">
        <v>0.55000000000000004</v>
      </c>
      <c r="AD8" s="208">
        <v>90</v>
      </c>
      <c r="AE8" s="205">
        <v>0.65</v>
      </c>
      <c r="AF8" s="207">
        <v>0.4</v>
      </c>
      <c r="AG8" s="205">
        <v>0.55000000000000004</v>
      </c>
      <c r="AH8" s="205">
        <v>0.65</v>
      </c>
      <c r="AI8" s="207">
        <v>0.4</v>
      </c>
      <c r="AJ8" s="205">
        <v>0.55000000000000004</v>
      </c>
      <c r="AK8" s="205">
        <v>0.65</v>
      </c>
      <c r="AL8" s="207">
        <v>0.4</v>
      </c>
      <c r="AM8" s="205">
        <v>0.55000000000000004</v>
      </c>
    </row>
    <row r="9" spans="1:39" s="110" customFormat="1" ht="22.5" x14ac:dyDescent="0.2">
      <c r="A9" s="205">
        <v>1</v>
      </c>
      <c r="B9" s="206" t="s">
        <v>264</v>
      </c>
      <c r="C9" s="205" t="s">
        <v>261</v>
      </c>
      <c r="D9" s="205">
        <v>0.41</v>
      </c>
      <c r="E9" s="205">
        <v>120</v>
      </c>
      <c r="F9" s="205">
        <v>90</v>
      </c>
      <c r="G9" s="207">
        <v>0.4</v>
      </c>
      <c r="H9" s="208">
        <v>90</v>
      </c>
      <c r="I9" s="207">
        <v>0.41</v>
      </c>
      <c r="J9" s="208">
        <v>90</v>
      </c>
      <c r="K9" s="205">
        <v>0.55000000000000004</v>
      </c>
      <c r="L9" s="205">
        <v>180</v>
      </c>
      <c r="M9" s="207">
        <v>0.4</v>
      </c>
      <c r="N9" s="208">
        <v>90</v>
      </c>
      <c r="O9" s="207">
        <v>0.41</v>
      </c>
      <c r="P9" s="208">
        <v>90</v>
      </c>
      <c r="Q9" s="205">
        <v>0.48</v>
      </c>
      <c r="R9" s="205">
        <v>180</v>
      </c>
      <c r="S9" s="205">
        <v>90</v>
      </c>
      <c r="T9" s="207">
        <v>0.4</v>
      </c>
      <c r="U9" s="208">
        <v>90</v>
      </c>
      <c r="V9" s="207">
        <v>0.41</v>
      </c>
      <c r="W9" s="208">
        <v>90</v>
      </c>
      <c r="X9" s="205">
        <v>0.41</v>
      </c>
      <c r="Y9" s="205">
        <v>180</v>
      </c>
      <c r="Z9" s="205">
        <v>90</v>
      </c>
      <c r="AA9" s="207">
        <v>0.4</v>
      </c>
      <c r="AB9" s="208">
        <v>90</v>
      </c>
      <c r="AC9" s="207">
        <v>0.41</v>
      </c>
      <c r="AD9" s="208">
        <v>90</v>
      </c>
      <c r="AE9" s="205">
        <v>0.48</v>
      </c>
      <c r="AF9" s="207">
        <v>0.4</v>
      </c>
      <c r="AG9" s="205">
        <v>0.41</v>
      </c>
      <c r="AH9" s="205">
        <v>0.48</v>
      </c>
      <c r="AI9" s="207">
        <v>0.4</v>
      </c>
      <c r="AJ9" s="205">
        <v>0.41</v>
      </c>
      <c r="AK9" s="205">
        <v>0.48</v>
      </c>
      <c r="AL9" s="207">
        <v>0.4</v>
      </c>
      <c r="AM9" s="205">
        <v>0.41</v>
      </c>
    </row>
    <row r="10" spans="1:39" s="110" customFormat="1" ht="22.5" x14ac:dyDescent="0.2">
      <c r="A10" s="205">
        <v>2</v>
      </c>
      <c r="B10" s="206" t="s">
        <v>265</v>
      </c>
      <c r="C10" s="205" t="s">
        <v>261</v>
      </c>
      <c r="D10" s="205">
        <v>0.41</v>
      </c>
      <c r="E10" s="205">
        <v>120</v>
      </c>
      <c r="F10" s="205">
        <v>90</v>
      </c>
      <c r="G10" s="207">
        <v>0.4</v>
      </c>
      <c r="H10" s="208">
        <v>90</v>
      </c>
      <c r="I10" s="207">
        <v>0.41</v>
      </c>
      <c r="J10" s="208">
        <v>90</v>
      </c>
      <c r="K10" s="205">
        <v>0.55000000000000004</v>
      </c>
      <c r="L10" s="205">
        <v>180</v>
      </c>
      <c r="M10" s="207">
        <v>0.4</v>
      </c>
      <c r="N10" s="208">
        <v>90</v>
      </c>
      <c r="O10" s="207">
        <v>0.41</v>
      </c>
      <c r="P10" s="208">
        <v>90</v>
      </c>
      <c r="Q10" s="205">
        <v>0.48</v>
      </c>
      <c r="R10" s="205">
        <v>180</v>
      </c>
      <c r="S10" s="205">
        <v>90</v>
      </c>
      <c r="T10" s="207">
        <v>0.4</v>
      </c>
      <c r="U10" s="208">
        <v>90</v>
      </c>
      <c r="V10" s="207">
        <v>0.41</v>
      </c>
      <c r="W10" s="208">
        <v>90</v>
      </c>
      <c r="X10" s="205">
        <v>0.41</v>
      </c>
      <c r="Y10" s="205">
        <v>180</v>
      </c>
      <c r="Z10" s="205">
        <v>90</v>
      </c>
      <c r="AA10" s="207">
        <v>0.4</v>
      </c>
      <c r="AB10" s="208">
        <v>90</v>
      </c>
      <c r="AC10" s="207">
        <v>0.41</v>
      </c>
      <c r="AD10" s="208">
        <v>90</v>
      </c>
      <c r="AE10" s="205">
        <v>0.48</v>
      </c>
      <c r="AF10" s="207">
        <v>0.4</v>
      </c>
      <c r="AG10" s="205">
        <v>0.41</v>
      </c>
      <c r="AH10" s="205">
        <v>0.48</v>
      </c>
      <c r="AI10" s="207">
        <v>0.4</v>
      </c>
      <c r="AJ10" s="205">
        <v>0.41</v>
      </c>
      <c r="AK10" s="205">
        <v>0.48</v>
      </c>
      <c r="AL10" s="207">
        <v>0.4</v>
      </c>
      <c r="AM10" s="205">
        <v>0.41</v>
      </c>
    </row>
    <row r="11" spans="1:39" s="110" customFormat="1" ht="22.5" x14ac:dyDescent="0.2">
      <c r="A11" s="205">
        <v>2</v>
      </c>
      <c r="B11" s="206" t="s">
        <v>266</v>
      </c>
      <c r="C11" s="205" t="s">
        <v>258</v>
      </c>
      <c r="D11" s="205">
        <v>0.26</v>
      </c>
      <c r="E11" s="205">
        <v>120</v>
      </c>
      <c r="F11" s="205">
        <v>90</v>
      </c>
      <c r="G11" s="207">
        <v>0.4</v>
      </c>
      <c r="H11" s="208">
        <v>90</v>
      </c>
      <c r="I11" s="207">
        <v>0.26</v>
      </c>
      <c r="J11" s="208">
        <v>90</v>
      </c>
      <c r="K11" s="205">
        <v>0.36</v>
      </c>
      <c r="L11" s="205">
        <v>180</v>
      </c>
      <c r="M11" s="207">
        <v>0.4</v>
      </c>
      <c r="N11" s="208">
        <v>90</v>
      </c>
      <c r="O11" s="207">
        <v>0.26</v>
      </c>
      <c r="P11" s="208">
        <v>90</v>
      </c>
      <c r="Q11" s="205">
        <v>0.31</v>
      </c>
      <c r="R11" s="205">
        <v>180</v>
      </c>
      <c r="S11" s="205">
        <v>90</v>
      </c>
      <c r="T11" s="207">
        <v>0.4</v>
      </c>
      <c r="U11" s="208">
        <v>90</v>
      </c>
      <c r="V11" s="207">
        <v>0.26</v>
      </c>
      <c r="W11" s="208">
        <v>90</v>
      </c>
      <c r="X11" s="205">
        <v>0.26</v>
      </c>
      <c r="Y11" s="205">
        <v>180</v>
      </c>
      <c r="Z11" s="205">
        <v>90</v>
      </c>
      <c r="AA11" s="207">
        <v>0.4</v>
      </c>
      <c r="AB11" s="208">
        <v>90</v>
      </c>
      <c r="AC11" s="207">
        <v>0.26</v>
      </c>
      <c r="AD11" s="208">
        <v>90</v>
      </c>
      <c r="AE11" s="205">
        <v>0.31</v>
      </c>
      <c r="AF11" s="207">
        <v>0.4</v>
      </c>
      <c r="AG11" s="205">
        <v>0.26</v>
      </c>
      <c r="AH11" s="205">
        <v>0.31</v>
      </c>
      <c r="AI11" s="207">
        <v>0.4</v>
      </c>
      <c r="AJ11" s="205">
        <v>0.26</v>
      </c>
      <c r="AK11" s="205">
        <v>0.31</v>
      </c>
      <c r="AL11" s="207">
        <v>0.4</v>
      </c>
      <c r="AM11" s="205">
        <v>0.26</v>
      </c>
    </row>
    <row r="12" spans="1:39" s="110" customFormat="1" ht="22.5" x14ac:dyDescent="0.2">
      <c r="A12" s="205">
        <v>2</v>
      </c>
      <c r="B12" s="206" t="s">
        <v>267</v>
      </c>
      <c r="C12" s="205" t="s">
        <v>261</v>
      </c>
      <c r="D12" s="205">
        <v>0.41</v>
      </c>
      <c r="E12" s="205">
        <v>120</v>
      </c>
      <c r="F12" s="205">
        <v>90</v>
      </c>
      <c r="G12" s="207">
        <v>0.4</v>
      </c>
      <c r="H12" s="208">
        <v>90</v>
      </c>
      <c r="I12" s="207">
        <v>0.41</v>
      </c>
      <c r="J12" s="208">
        <v>90</v>
      </c>
      <c r="K12" s="205">
        <v>0.55000000000000004</v>
      </c>
      <c r="L12" s="205">
        <v>180</v>
      </c>
      <c r="M12" s="207">
        <v>0.4</v>
      </c>
      <c r="N12" s="208">
        <v>90</v>
      </c>
      <c r="O12" s="207">
        <v>0.41</v>
      </c>
      <c r="P12" s="208">
        <v>90</v>
      </c>
      <c r="Q12" s="205">
        <v>0.48</v>
      </c>
      <c r="R12" s="205">
        <v>180</v>
      </c>
      <c r="S12" s="205">
        <v>90</v>
      </c>
      <c r="T12" s="207">
        <v>0.4</v>
      </c>
      <c r="U12" s="208">
        <v>90</v>
      </c>
      <c r="V12" s="207">
        <v>0.41</v>
      </c>
      <c r="W12" s="208">
        <v>90</v>
      </c>
      <c r="X12" s="205">
        <v>0.41</v>
      </c>
      <c r="Y12" s="205">
        <v>180</v>
      </c>
      <c r="Z12" s="205">
        <v>90</v>
      </c>
      <c r="AA12" s="207">
        <v>0.4</v>
      </c>
      <c r="AB12" s="208">
        <v>90</v>
      </c>
      <c r="AC12" s="207">
        <v>0.41</v>
      </c>
      <c r="AD12" s="208">
        <v>90</v>
      </c>
      <c r="AE12" s="205">
        <v>0.48</v>
      </c>
      <c r="AF12" s="207">
        <v>0.4</v>
      </c>
      <c r="AG12" s="205">
        <v>0.41</v>
      </c>
      <c r="AH12" s="205">
        <v>0.48</v>
      </c>
      <c r="AI12" s="207">
        <v>0.4</v>
      </c>
      <c r="AJ12" s="205">
        <v>0.41</v>
      </c>
      <c r="AK12" s="205">
        <v>0.48</v>
      </c>
      <c r="AL12" s="207">
        <v>0.4</v>
      </c>
      <c r="AM12" s="205">
        <v>0.41</v>
      </c>
    </row>
    <row r="13" spans="1:39" s="110" customFormat="1" ht="22.5" x14ac:dyDescent="0.2">
      <c r="A13" s="205">
        <v>3</v>
      </c>
      <c r="B13" s="206" t="s">
        <v>268</v>
      </c>
      <c r="C13" s="205" t="s">
        <v>256</v>
      </c>
      <c r="D13" s="205">
        <v>0.55000000000000004</v>
      </c>
      <c r="E13" s="205">
        <v>120</v>
      </c>
      <c r="F13" s="205">
        <v>90</v>
      </c>
      <c r="G13" s="207">
        <v>0.4</v>
      </c>
      <c r="H13" s="208">
        <v>90</v>
      </c>
      <c r="I13" s="207">
        <v>0.55000000000000004</v>
      </c>
      <c r="J13" s="208">
        <v>90</v>
      </c>
      <c r="K13" s="205">
        <v>0.75</v>
      </c>
      <c r="L13" s="205">
        <v>180</v>
      </c>
      <c r="M13" s="207">
        <v>0.4</v>
      </c>
      <c r="N13" s="208">
        <v>90</v>
      </c>
      <c r="O13" s="207">
        <v>0.55000000000000004</v>
      </c>
      <c r="P13" s="208">
        <v>90</v>
      </c>
      <c r="Q13" s="205">
        <v>0.65</v>
      </c>
      <c r="R13" s="205">
        <v>180</v>
      </c>
      <c r="S13" s="205">
        <v>90</v>
      </c>
      <c r="T13" s="207">
        <v>0.4</v>
      </c>
      <c r="U13" s="208">
        <v>90</v>
      </c>
      <c r="V13" s="207">
        <v>0.55000000000000004</v>
      </c>
      <c r="W13" s="208">
        <v>90</v>
      </c>
      <c r="X13" s="205">
        <v>0.55000000000000004</v>
      </c>
      <c r="Y13" s="205">
        <v>180</v>
      </c>
      <c r="Z13" s="205">
        <v>90</v>
      </c>
      <c r="AA13" s="207">
        <v>0.4</v>
      </c>
      <c r="AB13" s="208">
        <v>90</v>
      </c>
      <c r="AC13" s="207">
        <v>0.55000000000000004</v>
      </c>
      <c r="AD13" s="208">
        <v>90</v>
      </c>
      <c r="AE13" s="205">
        <v>0.65</v>
      </c>
      <c r="AF13" s="207">
        <v>0.4</v>
      </c>
      <c r="AG13" s="205">
        <v>0.55000000000000004</v>
      </c>
      <c r="AH13" s="205">
        <v>0.65</v>
      </c>
      <c r="AI13" s="207">
        <v>0.4</v>
      </c>
      <c r="AJ13" s="205">
        <v>0.55000000000000004</v>
      </c>
      <c r="AK13" s="205">
        <v>0.65</v>
      </c>
      <c r="AL13" s="207">
        <v>0.4</v>
      </c>
      <c r="AM13" s="205">
        <v>0.55000000000000004</v>
      </c>
    </row>
    <row r="14" spans="1:39" s="110" customFormat="1" ht="22.5" x14ac:dyDescent="0.2">
      <c r="A14" s="205">
        <v>3</v>
      </c>
      <c r="B14" s="206" t="s">
        <v>269</v>
      </c>
      <c r="C14" s="205" t="s">
        <v>256</v>
      </c>
      <c r="D14" s="205">
        <v>0.55000000000000004</v>
      </c>
      <c r="E14" s="205">
        <v>120</v>
      </c>
      <c r="F14" s="205">
        <v>90</v>
      </c>
      <c r="G14" s="207">
        <v>0.4</v>
      </c>
      <c r="H14" s="208">
        <v>90</v>
      </c>
      <c r="I14" s="207">
        <v>0.55000000000000004</v>
      </c>
      <c r="J14" s="208">
        <v>90</v>
      </c>
      <c r="K14" s="205">
        <v>0.75</v>
      </c>
      <c r="L14" s="205">
        <v>180</v>
      </c>
      <c r="M14" s="207">
        <v>0.4</v>
      </c>
      <c r="N14" s="208">
        <v>90</v>
      </c>
      <c r="O14" s="207">
        <v>0.55000000000000004</v>
      </c>
      <c r="P14" s="208">
        <v>90</v>
      </c>
      <c r="Q14" s="205">
        <v>0.65</v>
      </c>
      <c r="R14" s="205">
        <v>180</v>
      </c>
      <c r="S14" s="205">
        <v>90</v>
      </c>
      <c r="T14" s="207">
        <v>0.4</v>
      </c>
      <c r="U14" s="208">
        <v>90</v>
      </c>
      <c r="V14" s="207">
        <v>0.55000000000000004</v>
      </c>
      <c r="W14" s="208">
        <v>90</v>
      </c>
      <c r="X14" s="205">
        <v>0.55000000000000004</v>
      </c>
      <c r="Y14" s="205">
        <v>180</v>
      </c>
      <c r="Z14" s="205">
        <v>90</v>
      </c>
      <c r="AA14" s="207">
        <v>0.4</v>
      </c>
      <c r="AB14" s="208">
        <v>90</v>
      </c>
      <c r="AC14" s="207">
        <v>0.55000000000000004</v>
      </c>
      <c r="AD14" s="208">
        <v>90</v>
      </c>
      <c r="AE14" s="205">
        <v>0.65</v>
      </c>
      <c r="AF14" s="207">
        <v>0.4</v>
      </c>
      <c r="AG14" s="205">
        <v>0.55000000000000004</v>
      </c>
      <c r="AH14" s="205">
        <v>0.65</v>
      </c>
      <c r="AI14" s="207">
        <v>0.4</v>
      </c>
      <c r="AJ14" s="205">
        <v>0.55000000000000004</v>
      </c>
      <c r="AK14" s="205">
        <v>0.65</v>
      </c>
      <c r="AL14" s="207">
        <v>0.4</v>
      </c>
      <c r="AM14" s="205">
        <v>0.55000000000000004</v>
      </c>
    </row>
    <row r="15" spans="1:39" s="110" customFormat="1" ht="22.5" x14ac:dyDescent="0.2">
      <c r="A15" s="205">
        <v>3</v>
      </c>
      <c r="B15" s="206" t="s">
        <v>270</v>
      </c>
      <c r="C15" s="205" t="s">
        <v>261</v>
      </c>
      <c r="D15" s="205">
        <v>0.41</v>
      </c>
      <c r="E15" s="205">
        <v>120</v>
      </c>
      <c r="F15" s="205">
        <v>90</v>
      </c>
      <c r="G15" s="207">
        <v>0.4</v>
      </c>
      <c r="H15" s="208">
        <v>90</v>
      </c>
      <c r="I15" s="207">
        <v>0.41</v>
      </c>
      <c r="J15" s="208">
        <v>90</v>
      </c>
      <c r="K15" s="205">
        <v>0.55000000000000004</v>
      </c>
      <c r="L15" s="205">
        <v>180</v>
      </c>
      <c r="M15" s="207">
        <v>0.4</v>
      </c>
      <c r="N15" s="208">
        <v>90</v>
      </c>
      <c r="O15" s="207">
        <v>0.41</v>
      </c>
      <c r="P15" s="208">
        <v>90</v>
      </c>
      <c r="Q15" s="205">
        <v>0.48</v>
      </c>
      <c r="R15" s="205">
        <v>180</v>
      </c>
      <c r="S15" s="205">
        <v>90</v>
      </c>
      <c r="T15" s="207">
        <v>0.4</v>
      </c>
      <c r="U15" s="208">
        <v>90</v>
      </c>
      <c r="V15" s="207">
        <v>0.41</v>
      </c>
      <c r="W15" s="208">
        <v>90</v>
      </c>
      <c r="X15" s="205">
        <v>0.41</v>
      </c>
      <c r="Y15" s="205">
        <v>180</v>
      </c>
      <c r="Z15" s="205">
        <v>90</v>
      </c>
      <c r="AA15" s="207">
        <v>0.4</v>
      </c>
      <c r="AB15" s="208">
        <v>90</v>
      </c>
      <c r="AC15" s="207">
        <v>0.41</v>
      </c>
      <c r="AD15" s="208">
        <v>90</v>
      </c>
      <c r="AE15" s="205">
        <v>0.48</v>
      </c>
      <c r="AF15" s="207">
        <v>0.4</v>
      </c>
      <c r="AG15" s="205">
        <v>0.41</v>
      </c>
      <c r="AH15" s="205">
        <v>0.48</v>
      </c>
      <c r="AI15" s="207">
        <v>0.4</v>
      </c>
      <c r="AJ15" s="205">
        <v>0.41</v>
      </c>
      <c r="AK15" s="205">
        <v>0.48</v>
      </c>
      <c r="AL15" s="207">
        <v>0.4</v>
      </c>
      <c r="AM15" s="205">
        <v>0.41</v>
      </c>
    </row>
    <row r="16" spans="1:39" s="110" customFormat="1" ht="22.5" x14ac:dyDescent="0.2">
      <c r="A16" s="205">
        <v>3</v>
      </c>
      <c r="B16" s="206" t="s">
        <v>271</v>
      </c>
      <c r="C16" s="205" t="s">
        <v>261</v>
      </c>
      <c r="D16" s="205">
        <v>0.41</v>
      </c>
      <c r="E16" s="205">
        <v>120</v>
      </c>
      <c r="F16" s="205">
        <v>90</v>
      </c>
      <c r="G16" s="207">
        <v>0.4</v>
      </c>
      <c r="H16" s="208">
        <v>90</v>
      </c>
      <c r="I16" s="207">
        <v>0.41</v>
      </c>
      <c r="J16" s="208">
        <v>90</v>
      </c>
      <c r="K16" s="205">
        <v>0.55000000000000004</v>
      </c>
      <c r="L16" s="205">
        <v>180</v>
      </c>
      <c r="M16" s="207">
        <v>0.4</v>
      </c>
      <c r="N16" s="208">
        <v>90</v>
      </c>
      <c r="O16" s="207">
        <v>0.41</v>
      </c>
      <c r="P16" s="208">
        <v>90</v>
      </c>
      <c r="Q16" s="205">
        <v>0.48</v>
      </c>
      <c r="R16" s="205">
        <v>180</v>
      </c>
      <c r="S16" s="205">
        <v>90</v>
      </c>
      <c r="T16" s="207">
        <v>0.4</v>
      </c>
      <c r="U16" s="208">
        <v>90</v>
      </c>
      <c r="V16" s="207">
        <v>0.41</v>
      </c>
      <c r="W16" s="208">
        <v>90</v>
      </c>
      <c r="X16" s="205">
        <v>0.41</v>
      </c>
      <c r="Y16" s="205">
        <v>180</v>
      </c>
      <c r="Z16" s="205">
        <v>90</v>
      </c>
      <c r="AA16" s="207">
        <v>0.4</v>
      </c>
      <c r="AB16" s="208">
        <v>90</v>
      </c>
      <c r="AC16" s="207">
        <v>0.41</v>
      </c>
      <c r="AD16" s="208">
        <v>90</v>
      </c>
      <c r="AE16" s="205">
        <v>0.48</v>
      </c>
      <c r="AF16" s="207">
        <v>0.4</v>
      </c>
      <c r="AG16" s="205">
        <v>0.41</v>
      </c>
      <c r="AH16" s="205">
        <v>0.48</v>
      </c>
      <c r="AI16" s="207">
        <v>0.4</v>
      </c>
      <c r="AJ16" s="205">
        <v>0.41</v>
      </c>
      <c r="AK16" s="205">
        <v>0.48</v>
      </c>
      <c r="AL16" s="207">
        <v>0.4</v>
      </c>
      <c r="AM16" s="205">
        <v>0.41</v>
      </c>
    </row>
    <row r="17" spans="1:39" s="110" customFormat="1" ht="22.5" x14ac:dyDescent="0.2">
      <c r="A17" s="205">
        <v>4</v>
      </c>
      <c r="B17" s="206" t="s">
        <v>272</v>
      </c>
      <c r="C17" s="205" t="s">
        <v>261</v>
      </c>
      <c r="D17" s="205">
        <v>0.41</v>
      </c>
      <c r="E17" s="205">
        <v>120</v>
      </c>
      <c r="F17" s="205">
        <v>90</v>
      </c>
      <c r="G17" s="207">
        <v>0.4</v>
      </c>
      <c r="H17" s="208">
        <v>90</v>
      </c>
      <c r="I17" s="207">
        <v>0.41</v>
      </c>
      <c r="J17" s="208">
        <v>90</v>
      </c>
      <c r="K17" s="205">
        <v>0.55000000000000004</v>
      </c>
      <c r="L17" s="205">
        <v>180</v>
      </c>
      <c r="M17" s="207">
        <v>0.4</v>
      </c>
      <c r="N17" s="208">
        <v>90</v>
      </c>
      <c r="O17" s="207">
        <v>0.41</v>
      </c>
      <c r="P17" s="208">
        <v>90</v>
      </c>
      <c r="Q17" s="205">
        <v>0.48</v>
      </c>
      <c r="R17" s="205">
        <v>180</v>
      </c>
      <c r="S17" s="205">
        <v>90</v>
      </c>
      <c r="T17" s="207">
        <v>0.4</v>
      </c>
      <c r="U17" s="208">
        <v>90</v>
      </c>
      <c r="V17" s="207">
        <v>0.41</v>
      </c>
      <c r="W17" s="208">
        <v>90</v>
      </c>
      <c r="X17" s="205">
        <v>0.41</v>
      </c>
      <c r="Y17" s="205">
        <v>180</v>
      </c>
      <c r="Z17" s="205">
        <v>90</v>
      </c>
      <c r="AA17" s="207">
        <v>0.4</v>
      </c>
      <c r="AB17" s="208">
        <v>90</v>
      </c>
      <c r="AC17" s="207">
        <v>0.41</v>
      </c>
      <c r="AD17" s="208">
        <v>90</v>
      </c>
      <c r="AE17" s="205">
        <v>0.48</v>
      </c>
      <c r="AF17" s="207">
        <v>0.4</v>
      </c>
      <c r="AG17" s="205">
        <v>0.41</v>
      </c>
      <c r="AH17" s="205">
        <v>0.48</v>
      </c>
      <c r="AI17" s="207">
        <v>0.4</v>
      </c>
      <c r="AJ17" s="205">
        <v>0.41</v>
      </c>
      <c r="AK17" s="205">
        <v>0.48</v>
      </c>
      <c r="AL17" s="207">
        <v>0.4</v>
      </c>
      <c r="AM17" s="205">
        <v>0.41</v>
      </c>
    </row>
    <row r="18" spans="1:39" s="110" customFormat="1" ht="22.5" x14ac:dyDescent="0.2">
      <c r="A18" s="205">
        <v>4</v>
      </c>
      <c r="B18" s="206" t="s">
        <v>273</v>
      </c>
      <c r="C18" s="205" t="s">
        <v>256</v>
      </c>
      <c r="D18" s="205">
        <v>0.55000000000000004</v>
      </c>
      <c r="E18" s="205">
        <v>120</v>
      </c>
      <c r="F18" s="205">
        <v>90</v>
      </c>
      <c r="G18" s="207">
        <v>0.4</v>
      </c>
      <c r="H18" s="208">
        <v>90</v>
      </c>
      <c r="I18" s="207">
        <v>0.55000000000000004</v>
      </c>
      <c r="J18" s="208">
        <v>90</v>
      </c>
      <c r="K18" s="205">
        <v>0.75</v>
      </c>
      <c r="L18" s="205">
        <v>180</v>
      </c>
      <c r="M18" s="207">
        <v>0.4</v>
      </c>
      <c r="N18" s="208">
        <v>90</v>
      </c>
      <c r="O18" s="207">
        <v>0.55000000000000004</v>
      </c>
      <c r="P18" s="208">
        <v>90</v>
      </c>
      <c r="Q18" s="205">
        <v>0.65</v>
      </c>
      <c r="R18" s="205">
        <v>180</v>
      </c>
      <c r="S18" s="205">
        <v>90</v>
      </c>
      <c r="T18" s="207">
        <v>0.4</v>
      </c>
      <c r="U18" s="208">
        <v>90</v>
      </c>
      <c r="V18" s="207">
        <v>0.55000000000000004</v>
      </c>
      <c r="W18" s="208">
        <v>90</v>
      </c>
      <c r="X18" s="205">
        <v>0.55000000000000004</v>
      </c>
      <c r="Y18" s="205">
        <v>180</v>
      </c>
      <c r="Z18" s="205">
        <v>90</v>
      </c>
      <c r="AA18" s="207">
        <v>0.4</v>
      </c>
      <c r="AB18" s="208">
        <v>90</v>
      </c>
      <c r="AC18" s="207">
        <v>0.55000000000000004</v>
      </c>
      <c r="AD18" s="208">
        <v>90</v>
      </c>
      <c r="AE18" s="205">
        <v>0.65</v>
      </c>
      <c r="AF18" s="207">
        <v>0.4</v>
      </c>
      <c r="AG18" s="205">
        <v>0.55000000000000004</v>
      </c>
      <c r="AH18" s="205">
        <v>0.65</v>
      </c>
      <c r="AI18" s="207">
        <v>0.4</v>
      </c>
      <c r="AJ18" s="205">
        <v>0.55000000000000004</v>
      </c>
      <c r="AK18" s="205">
        <v>0.65</v>
      </c>
      <c r="AL18" s="207">
        <v>0.4</v>
      </c>
      <c r="AM18" s="205">
        <v>0.55000000000000004</v>
      </c>
    </row>
    <row r="19" spans="1:39" s="110" customFormat="1" ht="22.5" x14ac:dyDescent="0.2">
      <c r="A19" s="205">
        <v>4</v>
      </c>
      <c r="B19" s="206" t="s">
        <v>274</v>
      </c>
      <c r="C19" s="205" t="s">
        <v>258</v>
      </c>
      <c r="D19" s="205">
        <v>0.26</v>
      </c>
      <c r="E19" s="205">
        <v>120</v>
      </c>
      <c r="F19" s="205">
        <v>90</v>
      </c>
      <c r="G19" s="207">
        <v>0.4</v>
      </c>
      <c r="H19" s="208">
        <v>90</v>
      </c>
      <c r="I19" s="207">
        <v>0.26</v>
      </c>
      <c r="J19" s="208">
        <v>90</v>
      </c>
      <c r="K19" s="205">
        <v>0.36</v>
      </c>
      <c r="L19" s="205">
        <v>180</v>
      </c>
      <c r="M19" s="207">
        <v>0.4</v>
      </c>
      <c r="N19" s="208">
        <v>90</v>
      </c>
      <c r="O19" s="207">
        <v>0.26</v>
      </c>
      <c r="P19" s="208">
        <v>90</v>
      </c>
      <c r="Q19" s="205">
        <v>0.31</v>
      </c>
      <c r="R19" s="205">
        <v>180</v>
      </c>
      <c r="S19" s="205">
        <v>90</v>
      </c>
      <c r="T19" s="207">
        <v>0.4</v>
      </c>
      <c r="U19" s="208">
        <v>90</v>
      </c>
      <c r="V19" s="207">
        <v>0.26</v>
      </c>
      <c r="W19" s="208">
        <v>90</v>
      </c>
      <c r="X19" s="205">
        <v>0.26</v>
      </c>
      <c r="Y19" s="205">
        <v>180</v>
      </c>
      <c r="Z19" s="205">
        <v>90</v>
      </c>
      <c r="AA19" s="207">
        <v>0.4</v>
      </c>
      <c r="AB19" s="208">
        <v>90</v>
      </c>
      <c r="AC19" s="207">
        <v>0.26</v>
      </c>
      <c r="AD19" s="208">
        <v>90</v>
      </c>
      <c r="AE19" s="205">
        <v>0.31</v>
      </c>
      <c r="AF19" s="207">
        <v>0.4</v>
      </c>
      <c r="AG19" s="205">
        <v>0.26</v>
      </c>
      <c r="AH19" s="205">
        <v>0.31</v>
      </c>
      <c r="AI19" s="207">
        <v>0.4</v>
      </c>
      <c r="AJ19" s="205">
        <v>0.26</v>
      </c>
      <c r="AK19" s="205">
        <v>0.31</v>
      </c>
      <c r="AL19" s="207">
        <v>0.4</v>
      </c>
      <c r="AM19" s="205">
        <v>0.26</v>
      </c>
    </row>
    <row r="20" spans="1:39" s="110" customFormat="1" ht="22.5" x14ac:dyDescent="0.2">
      <c r="A20" s="205">
        <v>4</v>
      </c>
      <c r="B20" s="206" t="s">
        <v>275</v>
      </c>
      <c r="C20" s="205" t="s">
        <v>261</v>
      </c>
      <c r="D20" s="205">
        <v>0.41</v>
      </c>
      <c r="E20" s="205">
        <v>120</v>
      </c>
      <c r="F20" s="205">
        <v>90</v>
      </c>
      <c r="G20" s="207">
        <v>0.4</v>
      </c>
      <c r="H20" s="208">
        <v>90</v>
      </c>
      <c r="I20" s="207">
        <v>0.41</v>
      </c>
      <c r="J20" s="208">
        <v>90</v>
      </c>
      <c r="K20" s="205">
        <v>0.55000000000000004</v>
      </c>
      <c r="L20" s="205">
        <v>180</v>
      </c>
      <c r="M20" s="207">
        <v>0.4</v>
      </c>
      <c r="N20" s="208">
        <v>90</v>
      </c>
      <c r="O20" s="207">
        <v>0.41</v>
      </c>
      <c r="P20" s="208">
        <v>90</v>
      </c>
      <c r="Q20" s="205">
        <v>0.48</v>
      </c>
      <c r="R20" s="205">
        <v>180</v>
      </c>
      <c r="S20" s="205">
        <v>90</v>
      </c>
      <c r="T20" s="207">
        <v>0.4</v>
      </c>
      <c r="U20" s="208">
        <v>90</v>
      </c>
      <c r="V20" s="207">
        <v>0.41</v>
      </c>
      <c r="W20" s="208">
        <v>90</v>
      </c>
      <c r="X20" s="205">
        <v>0.41</v>
      </c>
      <c r="Y20" s="205">
        <v>180</v>
      </c>
      <c r="Z20" s="205">
        <v>90</v>
      </c>
      <c r="AA20" s="207">
        <v>0.4</v>
      </c>
      <c r="AB20" s="208">
        <v>90</v>
      </c>
      <c r="AC20" s="207">
        <v>0.41</v>
      </c>
      <c r="AD20" s="208">
        <v>90</v>
      </c>
      <c r="AE20" s="205">
        <v>0.48</v>
      </c>
      <c r="AF20" s="207">
        <v>0.4</v>
      </c>
      <c r="AG20" s="205">
        <v>0.41</v>
      </c>
      <c r="AH20" s="205">
        <v>0.48</v>
      </c>
      <c r="AI20" s="207">
        <v>0.4</v>
      </c>
      <c r="AJ20" s="205">
        <v>0.41</v>
      </c>
      <c r="AK20" s="205">
        <v>0.48</v>
      </c>
      <c r="AL20" s="207">
        <v>0.4</v>
      </c>
      <c r="AM20" s="205">
        <v>0.41</v>
      </c>
    </row>
    <row r="21" spans="1:39" s="110" customFormat="1" ht="22.5" x14ac:dyDescent="0.2">
      <c r="A21" s="205">
        <v>4</v>
      </c>
      <c r="B21" s="206" t="s">
        <v>276</v>
      </c>
      <c r="C21" s="205" t="s">
        <v>256</v>
      </c>
      <c r="D21" s="205">
        <v>0.55000000000000004</v>
      </c>
      <c r="E21" s="205">
        <v>120</v>
      </c>
      <c r="F21" s="205">
        <v>90</v>
      </c>
      <c r="G21" s="207">
        <v>0.4</v>
      </c>
      <c r="H21" s="208">
        <v>90</v>
      </c>
      <c r="I21" s="207">
        <v>0.55000000000000004</v>
      </c>
      <c r="J21" s="208">
        <v>90</v>
      </c>
      <c r="K21" s="205">
        <v>0.75</v>
      </c>
      <c r="L21" s="205">
        <v>180</v>
      </c>
      <c r="M21" s="207">
        <v>0.4</v>
      </c>
      <c r="N21" s="208">
        <v>90</v>
      </c>
      <c r="O21" s="207">
        <v>0.55000000000000004</v>
      </c>
      <c r="P21" s="208">
        <v>90</v>
      </c>
      <c r="Q21" s="205">
        <v>0.65</v>
      </c>
      <c r="R21" s="205">
        <v>180</v>
      </c>
      <c r="S21" s="205">
        <v>90</v>
      </c>
      <c r="T21" s="207">
        <v>0.4</v>
      </c>
      <c r="U21" s="208">
        <v>90</v>
      </c>
      <c r="V21" s="207">
        <v>0.55000000000000004</v>
      </c>
      <c r="W21" s="208">
        <v>90</v>
      </c>
      <c r="X21" s="205">
        <v>0.55000000000000004</v>
      </c>
      <c r="Y21" s="205">
        <v>180</v>
      </c>
      <c r="Z21" s="205">
        <v>90</v>
      </c>
      <c r="AA21" s="207">
        <v>0.4</v>
      </c>
      <c r="AB21" s="208">
        <v>90</v>
      </c>
      <c r="AC21" s="207">
        <v>0.55000000000000004</v>
      </c>
      <c r="AD21" s="208">
        <v>90</v>
      </c>
      <c r="AE21" s="205">
        <v>0.65</v>
      </c>
      <c r="AF21" s="207">
        <v>0.4</v>
      </c>
      <c r="AG21" s="205">
        <v>0.55000000000000004</v>
      </c>
      <c r="AH21" s="205">
        <v>0.65</v>
      </c>
      <c r="AI21" s="207">
        <v>0.4</v>
      </c>
      <c r="AJ21" s="205">
        <v>0.55000000000000004</v>
      </c>
      <c r="AK21" s="205">
        <v>0.65</v>
      </c>
      <c r="AL21" s="207">
        <v>0.4</v>
      </c>
      <c r="AM21" s="205">
        <v>0.55000000000000004</v>
      </c>
    </row>
    <row r="22" spans="1:39" s="110" customFormat="1" ht="22.5" x14ac:dyDescent="0.2">
      <c r="A22" s="205">
        <v>4</v>
      </c>
      <c r="B22" s="206" t="s">
        <v>277</v>
      </c>
      <c r="C22" s="205" t="s">
        <v>261</v>
      </c>
      <c r="D22" s="205">
        <v>0.41</v>
      </c>
      <c r="E22" s="205">
        <v>120</v>
      </c>
      <c r="F22" s="205">
        <v>90</v>
      </c>
      <c r="G22" s="207">
        <v>0.4</v>
      </c>
      <c r="H22" s="208">
        <v>90</v>
      </c>
      <c r="I22" s="207">
        <v>0.41</v>
      </c>
      <c r="J22" s="208">
        <v>90</v>
      </c>
      <c r="K22" s="205">
        <v>0.55000000000000004</v>
      </c>
      <c r="L22" s="205">
        <v>180</v>
      </c>
      <c r="M22" s="207">
        <v>0.4</v>
      </c>
      <c r="N22" s="208">
        <v>90</v>
      </c>
      <c r="O22" s="207">
        <v>0.41</v>
      </c>
      <c r="P22" s="208">
        <v>90</v>
      </c>
      <c r="Q22" s="205">
        <v>0.48</v>
      </c>
      <c r="R22" s="205">
        <v>180</v>
      </c>
      <c r="S22" s="205">
        <v>90</v>
      </c>
      <c r="T22" s="207">
        <v>0.4</v>
      </c>
      <c r="U22" s="208">
        <v>90</v>
      </c>
      <c r="V22" s="207">
        <v>0.41</v>
      </c>
      <c r="W22" s="208">
        <v>90</v>
      </c>
      <c r="X22" s="205">
        <v>0.41</v>
      </c>
      <c r="Y22" s="205">
        <v>180</v>
      </c>
      <c r="Z22" s="205">
        <v>90</v>
      </c>
      <c r="AA22" s="207">
        <v>0.4</v>
      </c>
      <c r="AB22" s="208">
        <v>90</v>
      </c>
      <c r="AC22" s="207">
        <v>0.41</v>
      </c>
      <c r="AD22" s="208">
        <v>90</v>
      </c>
      <c r="AE22" s="205">
        <v>0.48</v>
      </c>
      <c r="AF22" s="207">
        <v>0.4</v>
      </c>
      <c r="AG22" s="205">
        <v>0.41</v>
      </c>
      <c r="AH22" s="205">
        <v>0.48</v>
      </c>
      <c r="AI22" s="207">
        <v>0.4</v>
      </c>
      <c r="AJ22" s="205">
        <v>0.41</v>
      </c>
      <c r="AK22" s="205">
        <v>0.48</v>
      </c>
      <c r="AL22" s="207">
        <v>0.4</v>
      </c>
      <c r="AM22" s="205">
        <v>0.41</v>
      </c>
    </row>
    <row r="23" spans="1:39" s="110" customFormat="1" ht="22.5" x14ac:dyDescent="0.2">
      <c r="A23" s="205">
        <v>4</v>
      </c>
      <c r="B23" s="206" t="s">
        <v>278</v>
      </c>
      <c r="C23" s="205" t="s">
        <v>256</v>
      </c>
      <c r="D23" s="205">
        <v>0.55000000000000004</v>
      </c>
      <c r="E23" s="205">
        <v>120</v>
      </c>
      <c r="F23" s="205">
        <v>90</v>
      </c>
      <c r="G23" s="207">
        <v>0.4</v>
      </c>
      <c r="H23" s="208">
        <v>90</v>
      </c>
      <c r="I23" s="207">
        <v>0.55000000000000004</v>
      </c>
      <c r="J23" s="208">
        <v>90</v>
      </c>
      <c r="K23" s="205">
        <v>0.75</v>
      </c>
      <c r="L23" s="205">
        <v>180</v>
      </c>
      <c r="M23" s="207">
        <v>0.4</v>
      </c>
      <c r="N23" s="208">
        <v>90</v>
      </c>
      <c r="O23" s="207">
        <v>0.55000000000000004</v>
      </c>
      <c r="P23" s="208">
        <v>90</v>
      </c>
      <c r="Q23" s="205">
        <v>0.65</v>
      </c>
      <c r="R23" s="205">
        <v>180</v>
      </c>
      <c r="S23" s="205">
        <v>90</v>
      </c>
      <c r="T23" s="207">
        <v>0.4</v>
      </c>
      <c r="U23" s="208">
        <v>90</v>
      </c>
      <c r="V23" s="207">
        <v>0.55000000000000004</v>
      </c>
      <c r="W23" s="208">
        <v>90</v>
      </c>
      <c r="X23" s="205">
        <v>0.55000000000000004</v>
      </c>
      <c r="Y23" s="205">
        <v>180</v>
      </c>
      <c r="Z23" s="205">
        <v>90</v>
      </c>
      <c r="AA23" s="207">
        <v>0.4</v>
      </c>
      <c r="AB23" s="208">
        <v>90</v>
      </c>
      <c r="AC23" s="207">
        <v>0.55000000000000004</v>
      </c>
      <c r="AD23" s="208">
        <v>90</v>
      </c>
      <c r="AE23" s="205">
        <v>0.65</v>
      </c>
      <c r="AF23" s="207">
        <v>0.4</v>
      </c>
      <c r="AG23" s="205">
        <v>0.55000000000000004</v>
      </c>
      <c r="AH23" s="205">
        <v>0.65</v>
      </c>
      <c r="AI23" s="207">
        <v>0.4</v>
      </c>
      <c r="AJ23" s="205">
        <v>0.55000000000000004</v>
      </c>
      <c r="AK23" s="205">
        <v>0.65</v>
      </c>
      <c r="AL23" s="207">
        <v>0.4</v>
      </c>
      <c r="AM23" s="205">
        <v>0.55000000000000004</v>
      </c>
    </row>
    <row r="24" spans="1:39" s="110" customFormat="1" ht="22.5" x14ac:dyDescent="0.2">
      <c r="A24" s="205">
        <v>4</v>
      </c>
      <c r="B24" s="206" t="s">
        <v>279</v>
      </c>
      <c r="C24" s="205" t="s">
        <v>261</v>
      </c>
      <c r="D24" s="205">
        <v>0.41</v>
      </c>
      <c r="E24" s="205">
        <v>120</v>
      </c>
      <c r="F24" s="205">
        <v>90</v>
      </c>
      <c r="G24" s="207">
        <v>0.4</v>
      </c>
      <c r="H24" s="208">
        <v>90</v>
      </c>
      <c r="I24" s="207">
        <v>0.41</v>
      </c>
      <c r="J24" s="208">
        <v>90</v>
      </c>
      <c r="K24" s="205">
        <v>0.55000000000000004</v>
      </c>
      <c r="L24" s="205">
        <v>180</v>
      </c>
      <c r="M24" s="207">
        <v>0.4</v>
      </c>
      <c r="N24" s="208">
        <v>90</v>
      </c>
      <c r="O24" s="207">
        <v>0.41</v>
      </c>
      <c r="P24" s="208">
        <v>90</v>
      </c>
      <c r="Q24" s="205">
        <v>0.48</v>
      </c>
      <c r="R24" s="205">
        <v>180</v>
      </c>
      <c r="S24" s="205">
        <v>90</v>
      </c>
      <c r="T24" s="207">
        <v>0.4</v>
      </c>
      <c r="U24" s="208">
        <v>90</v>
      </c>
      <c r="V24" s="207">
        <v>0.41</v>
      </c>
      <c r="W24" s="208">
        <v>90</v>
      </c>
      <c r="X24" s="205">
        <v>0.41</v>
      </c>
      <c r="Y24" s="205">
        <v>180</v>
      </c>
      <c r="Z24" s="205">
        <v>90</v>
      </c>
      <c r="AA24" s="207">
        <v>0.4</v>
      </c>
      <c r="AB24" s="208">
        <v>90</v>
      </c>
      <c r="AC24" s="207">
        <v>0.41</v>
      </c>
      <c r="AD24" s="208">
        <v>90</v>
      </c>
      <c r="AE24" s="205">
        <v>0.48</v>
      </c>
      <c r="AF24" s="207">
        <v>0.4</v>
      </c>
      <c r="AG24" s="205">
        <v>0.41</v>
      </c>
      <c r="AH24" s="205">
        <v>0.48</v>
      </c>
      <c r="AI24" s="207">
        <v>0.4</v>
      </c>
      <c r="AJ24" s="205">
        <v>0.41</v>
      </c>
      <c r="AK24" s="205">
        <v>0.48</v>
      </c>
      <c r="AL24" s="207">
        <v>0.4</v>
      </c>
      <c r="AM24" s="205">
        <v>0.41</v>
      </c>
    </row>
    <row r="25" spans="1:39" s="110" customFormat="1" ht="22.5" x14ac:dyDescent="0.2">
      <c r="A25" s="205">
        <v>4</v>
      </c>
      <c r="B25" s="206" t="s">
        <v>280</v>
      </c>
      <c r="C25" s="205" t="s">
        <v>261</v>
      </c>
      <c r="D25" s="205">
        <v>0.41</v>
      </c>
      <c r="E25" s="205">
        <v>120</v>
      </c>
      <c r="F25" s="205">
        <v>90</v>
      </c>
      <c r="G25" s="207">
        <v>0.4</v>
      </c>
      <c r="H25" s="208">
        <v>90</v>
      </c>
      <c r="I25" s="207">
        <v>0.41</v>
      </c>
      <c r="J25" s="208">
        <v>90</v>
      </c>
      <c r="K25" s="205">
        <v>0.55000000000000004</v>
      </c>
      <c r="L25" s="205">
        <v>180</v>
      </c>
      <c r="M25" s="207">
        <v>0.4</v>
      </c>
      <c r="N25" s="208">
        <v>90</v>
      </c>
      <c r="O25" s="207">
        <v>0.41</v>
      </c>
      <c r="P25" s="208">
        <v>90</v>
      </c>
      <c r="Q25" s="205">
        <v>0.48</v>
      </c>
      <c r="R25" s="205">
        <v>180</v>
      </c>
      <c r="S25" s="205">
        <v>90</v>
      </c>
      <c r="T25" s="207">
        <v>0.4</v>
      </c>
      <c r="U25" s="208">
        <v>90</v>
      </c>
      <c r="V25" s="207">
        <v>0.41</v>
      </c>
      <c r="W25" s="208">
        <v>90</v>
      </c>
      <c r="X25" s="205">
        <v>0.41</v>
      </c>
      <c r="Y25" s="205">
        <v>180</v>
      </c>
      <c r="Z25" s="205">
        <v>90</v>
      </c>
      <c r="AA25" s="207">
        <v>0.4</v>
      </c>
      <c r="AB25" s="208">
        <v>90</v>
      </c>
      <c r="AC25" s="207">
        <v>0.41</v>
      </c>
      <c r="AD25" s="208">
        <v>90</v>
      </c>
      <c r="AE25" s="205">
        <v>0.48</v>
      </c>
      <c r="AF25" s="207">
        <v>0.4</v>
      </c>
      <c r="AG25" s="205">
        <v>0.41</v>
      </c>
      <c r="AH25" s="205">
        <v>0.48</v>
      </c>
      <c r="AI25" s="207">
        <v>0.4</v>
      </c>
      <c r="AJ25" s="205">
        <v>0.41</v>
      </c>
      <c r="AK25" s="205">
        <v>0.48</v>
      </c>
      <c r="AL25" s="207">
        <v>0.4</v>
      </c>
      <c r="AM25" s="205">
        <v>0.41</v>
      </c>
    </row>
    <row r="26" spans="1:39" s="110" customFormat="1" ht="22.5" x14ac:dyDescent="0.2">
      <c r="A26" s="205">
        <v>4</v>
      </c>
      <c r="B26" s="206" t="s">
        <v>281</v>
      </c>
      <c r="C26" s="205" t="s">
        <v>258</v>
      </c>
      <c r="D26" s="205">
        <v>0.26</v>
      </c>
      <c r="E26" s="205">
        <v>120</v>
      </c>
      <c r="F26" s="205">
        <v>90</v>
      </c>
      <c r="G26" s="207">
        <v>0.4</v>
      </c>
      <c r="H26" s="208">
        <v>90</v>
      </c>
      <c r="I26" s="207">
        <v>0.26</v>
      </c>
      <c r="J26" s="208">
        <v>90</v>
      </c>
      <c r="K26" s="205">
        <v>0.36</v>
      </c>
      <c r="L26" s="205">
        <v>180</v>
      </c>
      <c r="M26" s="207">
        <v>0.4</v>
      </c>
      <c r="N26" s="208">
        <v>90</v>
      </c>
      <c r="O26" s="207">
        <v>0.26</v>
      </c>
      <c r="P26" s="208">
        <v>90</v>
      </c>
      <c r="Q26" s="205">
        <v>0.31</v>
      </c>
      <c r="R26" s="205">
        <v>180</v>
      </c>
      <c r="S26" s="205">
        <v>90</v>
      </c>
      <c r="T26" s="207">
        <v>0.4</v>
      </c>
      <c r="U26" s="208">
        <v>90</v>
      </c>
      <c r="V26" s="207">
        <v>0.26</v>
      </c>
      <c r="W26" s="208">
        <v>90</v>
      </c>
      <c r="X26" s="205">
        <v>0.26</v>
      </c>
      <c r="Y26" s="205">
        <v>180</v>
      </c>
      <c r="Z26" s="205">
        <v>90</v>
      </c>
      <c r="AA26" s="207">
        <v>0.4</v>
      </c>
      <c r="AB26" s="208">
        <v>90</v>
      </c>
      <c r="AC26" s="207">
        <v>0.26</v>
      </c>
      <c r="AD26" s="208">
        <v>90</v>
      </c>
      <c r="AE26" s="205">
        <v>0.31</v>
      </c>
      <c r="AF26" s="207">
        <v>0.4</v>
      </c>
      <c r="AG26" s="205">
        <v>0.26</v>
      </c>
      <c r="AH26" s="205">
        <v>0.31</v>
      </c>
      <c r="AI26" s="207">
        <v>0.4</v>
      </c>
      <c r="AJ26" s="205">
        <v>0.26</v>
      </c>
      <c r="AK26" s="205">
        <v>0.31</v>
      </c>
      <c r="AL26" s="207">
        <v>0.4</v>
      </c>
      <c r="AM26" s="205">
        <v>0.26</v>
      </c>
    </row>
    <row r="27" spans="1:39" x14ac:dyDescent="0.2">
      <c r="A27" s="205">
        <v>5</v>
      </c>
      <c r="B27" s="206" t="s">
        <v>282</v>
      </c>
      <c r="C27" s="205" t="s">
        <v>258</v>
      </c>
      <c r="D27" s="205">
        <v>0.26</v>
      </c>
      <c r="E27" s="205">
        <v>120</v>
      </c>
      <c r="F27" s="205">
        <v>90</v>
      </c>
      <c r="G27" s="207">
        <v>0.4</v>
      </c>
      <c r="H27" s="208">
        <v>90</v>
      </c>
      <c r="I27" s="207">
        <v>0.26</v>
      </c>
      <c r="J27" s="208">
        <v>90</v>
      </c>
      <c r="K27" s="205">
        <v>0.36</v>
      </c>
      <c r="L27" s="205">
        <v>180</v>
      </c>
      <c r="M27" s="207">
        <v>0.4</v>
      </c>
      <c r="N27" s="208">
        <v>90</v>
      </c>
      <c r="O27" s="207">
        <v>0.26</v>
      </c>
      <c r="P27" s="208">
        <v>90</v>
      </c>
      <c r="Q27" s="205">
        <v>0.31</v>
      </c>
      <c r="R27" s="205">
        <v>180</v>
      </c>
      <c r="S27" s="205">
        <v>90</v>
      </c>
      <c r="T27" s="207">
        <v>0.4</v>
      </c>
      <c r="U27" s="208">
        <v>90</v>
      </c>
      <c r="V27" s="207">
        <v>0.26</v>
      </c>
      <c r="W27" s="208">
        <v>90</v>
      </c>
      <c r="X27" s="205">
        <v>0.26</v>
      </c>
      <c r="Y27" s="205">
        <v>180</v>
      </c>
      <c r="Z27" s="205">
        <v>90</v>
      </c>
      <c r="AA27" s="207">
        <v>0.4</v>
      </c>
      <c r="AB27" s="208">
        <v>90</v>
      </c>
      <c r="AC27" s="207">
        <v>0.26</v>
      </c>
      <c r="AD27" s="208">
        <v>90</v>
      </c>
      <c r="AE27" s="205">
        <v>0.31</v>
      </c>
      <c r="AF27" s="207">
        <v>0.4</v>
      </c>
      <c r="AG27" s="205">
        <v>0.26</v>
      </c>
      <c r="AH27" s="205">
        <v>0.31</v>
      </c>
      <c r="AI27" s="207">
        <v>0.4</v>
      </c>
      <c r="AJ27" s="205">
        <v>0.26</v>
      </c>
      <c r="AK27" s="205">
        <v>0.31</v>
      </c>
      <c r="AL27" s="207">
        <v>0.4</v>
      </c>
      <c r="AM27" s="205">
        <v>0.26</v>
      </c>
    </row>
    <row r="28" spans="1:39" ht="22.5" x14ac:dyDescent="0.2">
      <c r="A28" s="205">
        <v>5</v>
      </c>
      <c r="B28" s="206" t="s">
        <v>283</v>
      </c>
      <c r="C28" s="205" t="s">
        <v>256</v>
      </c>
      <c r="D28" s="205">
        <v>0.55000000000000004</v>
      </c>
      <c r="E28" s="205">
        <v>120</v>
      </c>
      <c r="F28" s="205">
        <v>90</v>
      </c>
      <c r="G28" s="207">
        <v>0.4</v>
      </c>
      <c r="H28" s="208">
        <v>90</v>
      </c>
      <c r="I28" s="207">
        <v>0.55000000000000004</v>
      </c>
      <c r="J28" s="208">
        <v>90</v>
      </c>
      <c r="K28" s="205">
        <v>0.75</v>
      </c>
      <c r="L28" s="205">
        <v>180</v>
      </c>
      <c r="M28" s="207">
        <v>0.4</v>
      </c>
      <c r="N28" s="208">
        <v>90</v>
      </c>
      <c r="O28" s="207">
        <v>0.55000000000000004</v>
      </c>
      <c r="P28" s="208">
        <v>90</v>
      </c>
      <c r="Q28" s="205">
        <v>0.65</v>
      </c>
      <c r="R28" s="205">
        <v>180</v>
      </c>
      <c r="S28" s="205">
        <v>90</v>
      </c>
      <c r="T28" s="207">
        <v>0.4</v>
      </c>
      <c r="U28" s="208">
        <v>90</v>
      </c>
      <c r="V28" s="207">
        <v>0.55000000000000004</v>
      </c>
      <c r="W28" s="208">
        <v>90</v>
      </c>
      <c r="X28" s="205">
        <v>0.55000000000000004</v>
      </c>
      <c r="Y28" s="205">
        <v>180</v>
      </c>
      <c r="Z28" s="205">
        <v>90</v>
      </c>
      <c r="AA28" s="207">
        <v>0.4</v>
      </c>
      <c r="AB28" s="208">
        <v>90</v>
      </c>
      <c r="AC28" s="207">
        <v>0.55000000000000004</v>
      </c>
      <c r="AD28" s="208">
        <v>90</v>
      </c>
      <c r="AE28" s="205">
        <v>0.65</v>
      </c>
      <c r="AF28" s="207">
        <v>0.4</v>
      </c>
      <c r="AG28" s="205">
        <v>0.55000000000000004</v>
      </c>
      <c r="AH28" s="205">
        <v>0.65</v>
      </c>
      <c r="AI28" s="207">
        <v>0.4</v>
      </c>
      <c r="AJ28" s="205">
        <v>0.55000000000000004</v>
      </c>
      <c r="AK28" s="205">
        <v>0.65</v>
      </c>
      <c r="AL28" s="207">
        <v>0.4</v>
      </c>
      <c r="AM28" s="205">
        <v>0.55000000000000004</v>
      </c>
    </row>
    <row r="29" spans="1:39" ht="22.5" x14ac:dyDescent="0.2">
      <c r="A29" s="205">
        <v>5</v>
      </c>
      <c r="B29" s="206" t="s">
        <v>284</v>
      </c>
      <c r="C29" s="205" t="s">
        <v>261</v>
      </c>
      <c r="D29" s="205">
        <v>0.41</v>
      </c>
      <c r="E29" s="205">
        <v>120</v>
      </c>
      <c r="F29" s="205">
        <v>90</v>
      </c>
      <c r="G29" s="207">
        <v>0.4</v>
      </c>
      <c r="H29" s="208">
        <v>90</v>
      </c>
      <c r="I29" s="207">
        <v>0.41</v>
      </c>
      <c r="J29" s="208">
        <v>90</v>
      </c>
      <c r="K29" s="205">
        <v>0.55000000000000004</v>
      </c>
      <c r="L29" s="205">
        <v>180</v>
      </c>
      <c r="M29" s="207">
        <v>0.4</v>
      </c>
      <c r="N29" s="208">
        <v>90</v>
      </c>
      <c r="O29" s="207">
        <v>0.41</v>
      </c>
      <c r="P29" s="208">
        <v>90</v>
      </c>
      <c r="Q29" s="205">
        <v>0.48</v>
      </c>
      <c r="R29" s="205">
        <v>180</v>
      </c>
      <c r="S29" s="205">
        <v>90</v>
      </c>
      <c r="T29" s="207">
        <v>0.4</v>
      </c>
      <c r="U29" s="208">
        <v>90</v>
      </c>
      <c r="V29" s="207">
        <v>0.41</v>
      </c>
      <c r="W29" s="208">
        <v>90</v>
      </c>
      <c r="X29" s="205">
        <v>0.41</v>
      </c>
      <c r="Y29" s="205">
        <v>180</v>
      </c>
      <c r="Z29" s="205">
        <v>90</v>
      </c>
      <c r="AA29" s="207">
        <v>0.4</v>
      </c>
      <c r="AB29" s="208">
        <v>90</v>
      </c>
      <c r="AC29" s="207">
        <v>0.41</v>
      </c>
      <c r="AD29" s="208">
        <v>90</v>
      </c>
      <c r="AE29" s="205">
        <v>0.48</v>
      </c>
      <c r="AF29" s="207">
        <v>0.4</v>
      </c>
      <c r="AG29" s="205">
        <v>0.41</v>
      </c>
      <c r="AH29" s="205">
        <v>0.48</v>
      </c>
      <c r="AI29" s="207">
        <v>0.4</v>
      </c>
      <c r="AJ29" s="205">
        <v>0.41</v>
      </c>
      <c r="AK29" s="205">
        <v>0.48</v>
      </c>
      <c r="AL29" s="207">
        <v>0.4</v>
      </c>
      <c r="AM29" s="205">
        <v>0.41</v>
      </c>
    </row>
    <row r="30" spans="1:39" ht="12.75" customHeight="1" x14ac:dyDescent="0.2"/>
    <row r="39" ht="12.75" customHeight="1" x14ac:dyDescent="0.2"/>
    <row r="41" ht="12.75" customHeight="1" x14ac:dyDescent="0.2"/>
    <row r="43" ht="25.5" customHeight="1" x14ac:dyDescent="0.2"/>
  </sheetData>
  <mergeCells count="10">
    <mergeCell ref="A1:A2"/>
    <mergeCell ref="B1:B2"/>
    <mergeCell ref="C1:C2"/>
    <mergeCell ref="K1:O1"/>
    <mergeCell ref="AK1:AM1"/>
    <mergeCell ref="Q1:V1"/>
    <mergeCell ref="X1:AC1"/>
    <mergeCell ref="D1:I1"/>
    <mergeCell ref="AE1:AG1"/>
    <mergeCell ref="AH1:AJ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zoomScale="85" zoomScaleNormal="85" workbookViewId="0">
      <pane xSplit="1" ySplit="1" topLeftCell="B29" activePane="bottomRight" state="frozen"/>
      <selection pane="topRight" activeCell="B1" sqref="B1"/>
      <selection pane="bottomLeft" activeCell="A2" sqref="A2"/>
      <selection pane="bottomRight" activeCell="G34" sqref="G34"/>
    </sheetView>
  </sheetViews>
  <sheetFormatPr defaultRowHeight="15" x14ac:dyDescent="0.25"/>
  <cols>
    <col min="1" max="1" width="9.140625" style="11"/>
    <col min="2" max="2" width="17.140625" style="11" customWidth="1"/>
    <col min="3" max="3" width="28" style="11" customWidth="1"/>
    <col min="4" max="4" width="41.140625" style="19" customWidth="1"/>
    <col min="5" max="5" width="9.140625" style="11"/>
    <col min="6" max="6" width="10.28515625" style="346" customWidth="1"/>
    <col min="7" max="7" width="9.140625" style="346"/>
    <col min="8" max="9" width="9.140625" style="11"/>
    <col min="10" max="11" width="9.140625" style="346"/>
    <col min="12" max="16" width="9.140625" style="11"/>
    <col min="17" max="17" width="32.140625" style="19" customWidth="1"/>
    <col min="18" max="16384" width="9.140625" style="11"/>
  </cols>
  <sheetData>
    <row r="1" spans="1:22" ht="105" x14ac:dyDescent="0.25">
      <c r="A1" s="19" t="s">
        <v>51</v>
      </c>
      <c r="B1" s="20" t="s">
        <v>52</v>
      </c>
      <c r="C1" s="20" t="s">
        <v>53</v>
      </c>
      <c r="D1" s="18" t="s">
        <v>95</v>
      </c>
      <c r="E1" s="20" t="s">
        <v>54</v>
      </c>
      <c r="F1" s="21" t="s">
        <v>96</v>
      </c>
      <c r="G1" s="112" t="s">
        <v>221</v>
      </c>
      <c r="H1" s="20" t="s">
        <v>55</v>
      </c>
      <c r="I1" s="20" t="s">
        <v>56</v>
      </c>
      <c r="J1" s="21" t="s">
        <v>97</v>
      </c>
      <c r="K1" s="112" t="s">
        <v>221</v>
      </c>
      <c r="L1" s="20" t="s">
        <v>57</v>
      </c>
      <c r="M1" s="20" t="s">
        <v>58</v>
      </c>
      <c r="N1" s="20" t="s">
        <v>59</v>
      </c>
      <c r="O1" s="20" t="s">
        <v>60</v>
      </c>
      <c r="P1" s="20" t="s">
        <v>61</v>
      </c>
      <c r="Q1" s="22" t="s">
        <v>62</v>
      </c>
      <c r="R1" s="23" t="s">
        <v>63</v>
      </c>
      <c r="S1" s="23" t="s">
        <v>64</v>
      </c>
      <c r="T1" s="23" t="s">
        <v>65</v>
      </c>
      <c r="U1" s="23" t="s">
        <v>66</v>
      </c>
      <c r="V1" s="23" t="s">
        <v>67</v>
      </c>
    </row>
    <row r="2" spans="1:22" ht="33" customHeight="1" x14ac:dyDescent="0.25">
      <c r="A2" s="11">
        <v>172</v>
      </c>
      <c r="B2" s="13" t="s">
        <v>90</v>
      </c>
      <c r="C2" s="13" t="s">
        <v>91</v>
      </c>
      <c r="D2" s="17" t="s">
        <v>68</v>
      </c>
      <c r="E2" s="14">
        <v>220</v>
      </c>
      <c r="F2" s="345">
        <v>5</v>
      </c>
      <c r="G2" s="345">
        <v>26</v>
      </c>
      <c r="H2" s="14">
        <v>11.3</v>
      </c>
      <c r="I2" s="14">
        <v>15.2</v>
      </c>
      <c r="J2" s="345">
        <v>29.9</v>
      </c>
      <c r="K2" s="347">
        <v>94</v>
      </c>
      <c r="L2" s="14">
        <v>68</v>
      </c>
      <c r="M2" s="14">
        <v>109</v>
      </c>
      <c r="N2" s="14">
        <v>120</v>
      </c>
      <c r="O2" s="14">
        <v>79</v>
      </c>
      <c r="P2" s="14">
        <v>124</v>
      </c>
      <c r="Q2" s="24" t="s">
        <v>69</v>
      </c>
      <c r="R2" s="15">
        <v>1</v>
      </c>
      <c r="S2" s="16">
        <f>+E2*F2*R2/1000</f>
        <v>1.1000000000000001</v>
      </c>
      <c r="T2" s="16">
        <f>+E2*G2*R2/1000</f>
        <v>5.72</v>
      </c>
      <c r="U2" s="16">
        <f t="shared" ref="U2:U38" si="0">+E2*J2*R2/1000</f>
        <v>6.5780000000000003</v>
      </c>
      <c r="V2" s="16">
        <f t="shared" ref="V2:V38" si="1">+E2*K2*R2/1000</f>
        <v>20.68</v>
      </c>
    </row>
    <row r="3" spans="1:22" ht="33" customHeight="1" x14ac:dyDescent="0.25">
      <c r="A3" s="11">
        <v>177</v>
      </c>
      <c r="B3" s="13" t="s">
        <v>90</v>
      </c>
      <c r="C3" s="13" t="s">
        <v>91</v>
      </c>
      <c r="D3" s="17" t="s">
        <v>70</v>
      </c>
      <c r="E3" s="14">
        <v>220</v>
      </c>
      <c r="F3" s="345">
        <v>0</v>
      </c>
      <c r="G3" s="345">
        <v>0</v>
      </c>
      <c r="H3" s="14">
        <v>0</v>
      </c>
      <c r="I3" s="14">
        <v>0</v>
      </c>
      <c r="J3" s="345">
        <v>34.9</v>
      </c>
      <c r="K3" s="347">
        <v>120</v>
      </c>
      <c r="L3" s="14">
        <v>79</v>
      </c>
      <c r="M3" s="14">
        <v>124</v>
      </c>
      <c r="N3" s="14">
        <v>120</v>
      </c>
      <c r="O3" s="14">
        <v>79</v>
      </c>
      <c r="P3" s="14">
        <v>124</v>
      </c>
      <c r="Q3" s="24" t="s">
        <v>69</v>
      </c>
      <c r="R3" s="15">
        <v>1</v>
      </c>
      <c r="S3" s="16">
        <f t="shared" ref="S3:S38" si="2">+E3*F3*R3/1000</f>
        <v>0</v>
      </c>
      <c r="T3" s="16">
        <f t="shared" ref="T3:T38" si="3">+E3*G3*R3/1000</f>
        <v>0</v>
      </c>
      <c r="U3" s="16">
        <f t="shared" si="0"/>
        <v>7.6779999999999999</v>
      </c>
      <c r="V3" s="16">
        <f t="shared" si="1"/>
        <v>26.4</v>
      </c>
    </row>
    <row r="4" spans="1:22" ht="33" customHeight="1" x14ac:dyDescent="0.25">
      <c r="A4" s="11">
        <v>182</v>
      </c>
      <c r="B4" s="13" t="s">
        <v>90</v>
      </c>
      <c r="C4" s="13" t="s">
        <v>91</v>
      </c>
      <c r="D4" s="17" t="s">
        <v>71</v>
      </c>
      <c r="E4" s="14">
        <v>220</v>
      </c>
      <c r="F4" s="345">
        <v>4</v>
      </c>
      <c r="G4" s="345">
        <v>17</v>
      </c>
      <c r="H4" s="14">
        <v>9.1</v>
      </c>
      <c r="I4" s="14">
        <v>14.7</v>
      </c>
      <c r="J4" s="345">
        <v>30.6</v>
      </c>
      <c r="K4" s="347">
        <v>103</v>
      </c>
      <c r="L4" s="14">
        <v>70</v>
      </c>
      <c r="M4" s="14">
        <v>112</v>
      </c>
      <c r="N4" s="14">
        <v>120</v>
      </c>
      <c r="O4" s="14">
        <v>79</v>
      </c>
      <c r="P4" s="14">
        <v>127</v>
      </c>
      <c r="Q4" s="24" t="s">
        <v>69</v>
      </c>
      <c r="R4" s="15">
        <v>1</v>
      </c>
      <c r="S4" s="16">
        <f t="shared" si="2"/>
        <v>0.88</v>
      </c>
      <c r="T4" s="16">
        <f t="shared" si="3"/>
        <v>3.74</v>
      </c>
      <c r="U4" s="16">
        <f t="shared" si="0"/>
        <v>6.7320000000000002</v>
      </c>
      <c r="V4" s="16">
        <f t="shared" si="1"/>
        <v>22.66</v>
      </c>
    </row>
    <row r="5" spans="1:22" ht="33" customHeight="1" x14ac:dyDescent="0.25">
      <c r="A5" s="11">
        <v>187</v>
      </c>
      <c r="B5" s="13" t="s">
        <v>90</v>
      </c>
      <c r="C5" s="13" t="s">
        <v>91</v>
      </c>
      <c r="D5" s="17" t="s">
        <v>72</v>
      </c>
      <c r="E5" s="14">
        <v>220</v>
      </c>
      <c r="F5" s="345">
        <v>0</v>
      </c>
      <c r="G5" s="345">
        <v>0</v>
      </c>
      <c r="H5" s="14">
        <v>0</v>
      </c>
      <c r="I5" s="14">
        <v>0</v>
      </c>
      <c r="J5" s="345">
        <v>34.6</v>
      </c>
      <c r="K5" s="347">
        <v>120</v>
      </c>
      <c r="L5" s="14">
        <v>79</v>
      </c>
      <c r="M5" s="14">
        <v>127</v>
      </c>
      <c r="N5" s="14">
        <v>120</v>
      </c>
      <c r="O5" s="14">
        <v>79</v>
      </c>
      <c r="P5" s="14">
        <v>127</v>
      </c>
      <c r="Q5" s="24" t="s">
        <v>69</v>
      </c>
      <c r="R5" s="15">
        <v>1</v>
      </c>
      <c r="S5" s="16">
        <f t="shared" si="2"/>
        <v>0</v>
      </c>
      <c r="T5" s="16">
        <f t="shared" si="3"/>
        <v>0</v>
      </c>
      <c r="U5" s="16">
        <f t="shared" si="0"/>
        <v>7.6120000000000001</v>
      </c>
      <c r="V5" s="16">
        <f t="shared" si="1"/>
        <v>26.4</v>
      </c>
    </row>
    <row r="6" spans="1:22" ht="33" customHeight="1" x14ac:dyDescent="0.25">
      <c r="A6" s="11">
        <v>192</v>
      </c>
      <c r="B6" s="13" t="s">
        <v>90</v>
      </c>
      <c r="C6" s="13" t="s">
        <v>91</v>
      </c>
      <c r="D6" s="17" t="s">
        <v>73</v>
      </c>
      <c r="E6" s="14">
        <v>220</v>
      </c>
      <c r="F6" s="345">
        <v>16</v>
      </c>
      <c r="G6" s="345">
        <v>61</v>
      </c>
      <c r="H6" s="14">
        <v>42.3</v>
      </c>
      <c r="I6" s="14">
        <v>68</v>
      </c>
      <c r="J6" s="345">
        <v>13.9</v>
      </c>
      <c r="K6" s="347">
        <v>59</v>
      </c>
      <c r="L6" s="14">
        <v>37</v>
      </c>
      <c r="M6" s="14">
        <v>59</v>
      </c>
      <c r="N6" s="14">
        <v>120</v>
      </c>
      <c r="O6" s="14">
        <v>79</v>
      </c>
      <c r="P6" s="14">
        <v>127</v>
      </c>
      <c r="Q6" s="24" t="s">
        <v>69</v>
      </c>
      <c r="R6" s="15">
        <v>1</v>
      </c>
      <c r="S6" s="16">
        <f t="shared" si="2"/>
        <v>3.52</v>
      </c>
      <c r="T6" s="16">
        <f t="shared" si="3"/>
        <v>13.42</v>
      </c>
      <c r="U6" s="16">
        <f t="shared" si="0"/>
        <v>3.0579999999999998</v>
      </c>
      <c r="V6" s="16">
        <f t="shared" si="1"/>
        <v>12.98</v>
      </c>
    </row>
    <row r="7" spans="1:22" ht="33" customHeight="1" x14ac:dyDescent="0.25">
      <c r="A7" s="11">
        <v>197</v>
      </c>
      <c r="B7" s="13" t="s">
        <v>90</v>
      </c>
      <c r="C7" s="13" t="s">
        <v>91</v>
      </c>
      <c r="D7" s="17" t="s">
        <v>74</v>
      </c>
      <c r="E7" s="14">
        <v>220</v>
      </c>
      <c r="F7" s="345">
        <v>9</v>
      </c>
      <c r="G7" s="345">
        <v>59</v>
      </c>
      <c r="H7" s="14">
        <v>23.3</v>
      </c>
      <c r="I7" s="14">
        <v>37.5</v>
      </c>
      <c r="J7" s="345">
        <v>21.5</v>
      </c>
      <c r="K7" s="347">
        <v>61</v>
      </c>
      <c r="L7" s="14">
        <v>56</v>
      </c>
      <c r="M7" s="14">
        <v>90</v>
      </c>
      <c r="N7" s="14">
        <v>120</v>
      </c>
      <c r="O7" s="14">
        <v>79</v>
      </c>
      <c r="P7" s="14">
        <v>127</v>
      </c>
      <c r="Q7" s="24" t="s">
        <v>69</v>
      </c>
      <c r="R7" s="15">
        <v>1</v>
      </c>
      <c r="S7" s="16">
        <f t="shared" si="2"/>
        <v>1.98</v>
      </c>
      <c r="T7" s="16">
        <f t="shared" si="3"/>
        <v>12.98</v>
      </c>
      <c r="U7" s="16">
        <f t="shared" si="0"/>
        <v>4.7300000000000004</v>
      </c>
      <c r="V7" s="16">
        <f t="shared" si="1"/>
        <v>13.42</v>
      </c>
    </row>
    <row r="8" spans="1:22" ht="33" customHeight="1" x14ac:dyDescent="0.25">
      <c r="A8" s="11">
        <v>202</v>
      </c>
      <c r="B8" s="13" t="s">
        <v>90</v>
      </c>
      <c r="C8" s="13" t="s">
        <v>91</v>
      </c>
      <c r="D8" s="17" t="s">
        <v>75</v>
      </c>
      <c r="E8" s="14">
        <v>220</v>
      </c>
      <c r="F8" s="345">
        <v>26</v>
      </c>
      <c r="G8" s="345">
        <v>120</v>
      </c>
      <c r="H8" s="14">
        <v>79</v>
      </c>
      <c r="I8" s="14">
        <v>127</v>
      </c>
      <c r="J8" s="345">
        <v>0</v>
      </c>
      <c r="K8" s="347">
        <v>0</v>
      </c>
      <c r="L8" s="14">
        <v>0</v>
      </c>
      <c r="M8" s="14">
        <v>0</v>
      </c>
      <c r="N8" s="14">
        <v>120</v>
      </c>
      <c r="O8" s="14">
        <v>79</v>
      </c>
      <c r="P8" s="14">
        <v>127</v>
      </c>
      <c r="Q8" s="24" t="s">
        <v>69</v>
      </c>
      <c r="R8" s="15">
        <v>1</v>
      </c>
      <c r="S8" s="16">
        <f t="shared" si="2"/>
        <v>5.72</v>
      </c>
      <c r="T8" s="16">
        <f t="shared" si="3"/>
        <v>26.4</v>
      </c>
      <c r="U8" s="16">
        <f t="shared" si="0"/>
        <v>0</v>
      </c>
      <c r="V8" s="16">
        <f t="shared" si="1"/>
        <v>0</v>
      </c>
    </row>
    <row r="9" spans="1:22" ht="33" customHeight="1" x14ac:dyDescent="0.25">
      <c r="A9" s="11">
        <v>207</v>
      </c>
      <c r="B9" s="13" t="s">
        <v>90</v>
      </c>
      <c r="C9" s="13" t="s">
        <v>91</v>
      </c>
      <c r="D9" s="17" t="s">
        <v>76</v>
      </c>
      <c r="E9" s="14">
        <v>220</v>
      </c>
      <c r="F9" s="345">
        <v>26</v>
      </c>
      <c r="G9" s="345">
        <v>120</v>
      </c>
      <c r="H9" s="14">
        <v>79</v>
      </c>
      <c r="I9" s="14">
        <v>127</v>
      </c>
      <c r="J9" s="345">
        <v>0</v>
      </c>
      <c r="K9" s="347">
        <v>0</v>
      </c>
      <c r="L9" s="14">
        <v>0</v>
      </c>
      <c r="M9" s="14">
        <v>0</v>
      </c>
      <c r="N9" s="14">
        <v>120</v>
      </c>
      <c r="O9" s="14">
        <v>79</v>
      </c>
      <c r="P9" s="14">
        <v>127</v>
      </c>
      <c r="Q9" s="24" t="s">
        <v>69</v>
      </c>
      <c r="R9" s="15">
        <v>1</v>
      </c>
      <c r="S9" s="16">
        <f t="shared" si="2"/>
        <v>5.72</v>
      </c>
      <c r="T9" s="16">
        <f t="shared" si="3"/>
        <v>26.4</v>
      </c>
      <c r="U9" s="16">
        <f t="shared" si="0"/>
        <v>0</v>
      </c>
      <c r="V9" s="16">
        <f t="shared" si="1"/>
        <v>0</v>
      </c>
    </row>
    <row r="10" spans="1:22" ht="33" customHeight="1" x14ac:dyDescent="0.25">
      <c r="A10" s="11">
        <v>212</v>
      </c>
      <c r="B10" s="13" t="s">
        <v>90</v>
      </c>
      <c r="C10" s="13" t="s">
        <v>91</v>
      </c>
      <c r="D10" s="17" t="s">
        <v>77</v>
      </c>
      <c r="E10" s="14">
        <v>220</v>
      </c>
      <c r="F10" s="345">
        <v>4</v>
      </c>
      <c r="G10" s="345">
        <v>17</v>
      </c>
      <c r="H10" s="14">
        <v>7.4</v>
      </c>
      <c r="I10" s="14">
        <v>11.9</v>
      </c>
      <c r="J10" s="345">
        <v>38.799999999999997</v>
      </c>
      <c r="K10" s="347">
        <v>103</v>
      </c>
      <c r="L10" s="14">
        <v>72</v>
      </c>
      <c r="M10" s="14">
        <v>115</v>
      </c>
      <c r="N10" s="14">
        <v>120</v>
      </c>
      <c r="O10" s="14">
        <v>79</v>
      </c>
      <c r="P10" s="14">
        <v>127</v>
      </c>
      <c r="Q10" s="24" t="s">
        <v>69</v>
      </c>
      <c r="R10" s="15">
        <v>1</v>
      </c>
      <c r="S10" s="16">
        <f t="shared" si="2"/>
        <v>0.88</v>
      </c>
      <c r="T10" s="16">
        <f t="shared" si="3"/>
        <v>3.74</v>
      </c>
      <c r="U10" s="16">
        <f t="shared" si="0"/>
        <v>8.5359999999999996</v>
      </c>
      <c r="V10" s="16">
        <f t="shared" si="1"/>
        <v>22.66</v>
      </c>
    </row>
    <row r="11" spans="1:22" ht="33" customHeight="1" x14ac:dyDescent="0.25">
      <c r="A11" s="11">
        <v>217</v>
      </c>
      <c r="B11" s="13" t="s">
        <v>90</v>
      </c>
      <c r="C11" s="13" t="s">
        <v>91</v>
      </c>
      <c r="D11" s="17" t="s">
        <v>78</v>
      </c>
      <c r="E11" s="14">
        <v>220</v>
      </c>
      <c r="F11" s="345">
        <v>0</v>
      </c>
      <c r="G11" s="345">
        <v>0</v>
      </c>
      <c r="H11" s="14">
        <v>0</v>
      </c>
      <c r="I11" s="14">
        <v>0</v>
      </c>
      <c r="J11" s="345">
        <v>42.8</v>
      </c>
      <c r="K11" s="347">
        <v>120</v>
      </c>
      <c r="L11" s="14">
        <v>79</v>
      </c>
      <c r="M11" s="14">
        <v>127</v>
      </c>
      <c r="N11" s="14">
        <v>120</v>
      </c>
      <c r="O11" s="14">
        <v>79</v>
      </c>
      <c r="P11" s="14">
        <v>127</v>
      </c>
      <c r="Q11" s="24" t="s">
        <v>69</v>
      </c>
      <c r="R11" s="15">
        <v>1</v>
      </c>
      <c r="S11" s="16">
        <f t="shared" si="2"/>
        <v>0</v>
      </c>
      <c r="T11" s="16">
        <f t="shared" si="3"/>
        <v>0</v>
      </c>
      <c r="U11" s="16">
        <f t="shared" si="0"/>
        <v>9.4160000000000004</v>
      </c>
      <c r="V11" s="16">
        <f t="shared" si="1"/>
        <v>26.4</v>
      </c>
    </row>
    <row r="12" spans="1:22" ht="33" customHeight="1" x14ac:dyDescent="0.25">
      <c r="A12" s="11">
        <v>222</v>
      </c>
      <c r="B12" s="13" t="s">
        <v>90</v>
      </c>
      <c r="C12" s="13" t="s">
        <v>91</v>
      </c>
      <c r="D12" s="17" t="s">
        <v>79</v>
      </c>
      <c r="E12" s="14">
        <v>220</v>
      </c>
      <c r="F12" s="345">
        <v>13</v>
      </c>
      <c r="G12" s="345">
        <v>61</v>
      </c>
      <c r="H12" s="14">
        <v>25.4</v>
      </c>
      <c r="I12" s="14">
        <v>40.9</v>
      </c>
      <c r="J12" s="345">
        <v>27.4</v>
      </c>
      <c r="K12" s="347">
        <v>59</v>
      </c>
      <c r="L12" s="14">
        <v>54</v>
      </c>
      <c r="M12" s="14">
        <v>86</v>
      </c>
      <c r="N12" s="14">
        <v>120</v>
      </c>
      <c r="O12" s="14">
        <v>79</v>
      </c>
      <c r="P12" s="14">
        <v>127</v>
      </c>
      <c r="Q12" s="24" t="s">
        <v>69</v>
      </c>
      <c r="R12" s="15">
        <v>1</v>
      </c>
      <c r="S12" s="16">
        <f t="shared" si="2"/>
        <v>2.86</v>
      </c>
      <c r="T12" s="16">
        <f t="shared" si="3"/>
        <v>13.42</v>
      </c>
      <c r="U12" s="16">
        <f t="shared" si="0"/>
        <v>6.0279999999999996</v>
      </c>
      <c r="V12" s="16">
        <f t="shared" si="1"/>
        <v>12.98</v>
      </c>
    </row>
    <row r="13" spans="1:22" ht="33" customHeight="1" x14ac:dyDescent="0.25">
      <c r="A13" s="11">
        <v>225</v>
      </c>
      <c r="B13" s="13" t="s">
        <v>90</v>
      </c>
      <c r="C13" s="13" t="s">
        <v>91</v>
      </c>
      <c r="D13" s="17" t="s">
        <v>80</v>
      </c>
      <c r="E13" s="14">
        <v>100</v>
      </c>
      <c r="F13" s="345">
        <v>22</v>
      </c>
      <c r="G13" s="345">
        <v>120</v>
      </c>
      <c r="H13" s="14">
        <v>79</v>
      </c>
      <c r="I13" s="14">
        <v>127</v>
      </c>
      <c r="J13" s="345">
        <v>0</v>
      </c>
      <c r="K13" s="347">
        <v>0</v>
      </c>
      <c r="L13" s="14">
        <v>0</v>
      </c>
      <c r="M13" s="14">
        <v>0</v>
      </c>
      <c r="N13" s="14">
        <v>120</v>
      </c>
      <c r="O13" s="14">
        <v>79</v>
      </c>
      <c r="P13" s="14">
        <v>127</v>
      </c>
      <c r="Q13" s="24" t="s">
        <v>81</v>
      </c>
      <c r="R13" s="15">
        <v>1</v>
      </c>
      <c r="S13" s="16">
        <f t="shared" si="2"/>
        <v>2.2000000000000002</v>
      </c>
      <c r="T13" s="16">
        <f t="shared" si="3"/>
        <v>12</v>
      </c>
      <c r="U13" s="16">
        <f t="shared" si="0"/>
        <v>0</v>
      </c>
      <c r="V13" s="16">
        <f t="shared" si="1"/>
        <v>0</v>
      </c>
    </row>
    <row r="14" spans="1:22" ht="33" customHeight="1" x14ac:dyDescent="0.25">
      <c r="A14" s="11">
        <v>226</v>
      </c>
      <c r="B14" s="13" t="s">
        <v>90</v>
      </c>
      <c r="C14" s="13" t="s">
        <v>91</v>
      </c>
      <c r="D14" s="17" t="s">
        <v>82</v>
      </c>
      <c r="E14" s="14">
        <v>100</v>
      </c>
      <c r="F14" s="345">
        <v>4</v>
      </c>
      <c r="G14" s="345">
        <v>20</v>
      </c>
      <c r="H14" s="14">
        <v>6.6</v>
      </c>
      <c r="I14" s="14">
        <v>10.6</v>
      </c>
      <c r="J14" s="345">
        <v>43.7</v>
      </c>
      <c r="K14" s="347">
        <v>100</v>
      </c>
      <c r="L14" s="14">
        <v>72</v>
      </c>
      <c r="M14" s="14">
        <v>116</v>
      </c>
      <c r="N14" s="14">
        <v>120</v>
      </c>
      <c r="O14" s="14">
        <v>79</v>
      </c>
      <c r="P14" s="14">
        <v>127</v>
      </c>
      <c r="Q14" s="24" t="s">
        <v>81</v>
      </c>
      <c r="R14" s="15">
        <v>1</v>
      </c>
      <c r="S14" s="16">
        <f t="shared" si="2"/>
        <v>0.4</v>
      </c>
      <c r="T14" s="16">
        <f t="shared" si="3"/>
        <v>2</v>
      </c>
      <c r="U14" s="16">
        <f t="shared" si="0"/>
        <v>4.37</v>
      </c>
      <c r="V14" s="16">
        <f t="shared" si="1"/>
        <v>10</v>
      </c>
    </row>
    <row r="15" spans="1:22" ht="33" customHeight="1" x14ac:dyDescent="0.25">
      <c r="A15" s="11">
        <v>227</v>
      </c>
      <c r="B15" s="13" t="s">
        <v>90</v>
      </c>
      <c r="C15" s="13" t="s">
        <v>91</v>
      </c>
      <c r="D15" s="17" t="s">
        <v>83</v>
      </c>
      <c r="E15" s="14">
        <v>100</v>
      </c>
      <c r="F15" s="345">
        <v>0</v>
      </c>
      <c r="G15" s="345">
        <v>0</v>
      </c>
      <c r="H15" s="14">
        <v>0</v>
      </c>
      <c r="I15" s="14">
        <v>0</v>
      </c>
      <c r="J15" s="345">
        <v>47.7</v>
      </c>
      <c r="K15" s="347">
        <v>120</v>
      </c>
      <c r="L15" s="14">
        <v>79</v>
      </c>
      <c r="M15" s="14">
        <v>127</v>
      </c>
      <c r="N15" s="14">
        <v>120</v>
      </c>
      <c r="O15" s="14">
        <v>79</v>
      </c>
      <c r="P15" s="14">
        <v>127</v>
      </c>
      <c r="Q15" s="24" t="s">
        <v>81</v>
      </c>
      <c r="R15" s="15">
        <v>1</v>
      </c>
      <c r="S15" s="16">
        <f t="shared" si="2"/>
        <v>0</v>
      </c>
      <c r="T15" s="16">
        <f t="shared" si="3"/>
        <v>0</v>
      </c>
      <c r="U15" s="16">
        <f t="shared" si="0"/>
        <v>4.7699999999999996</v>
      </c>
      <c r="V15" s="16">
        <f t="shared" si="1"/>
        <v>12</v>
      </c>
    </row>
    <row r="16" spans="1:22" ht="33" customHeight="1" x14ac:dyDescent="0.25">
      <c r="A16" s="11">
        <v>228</v>
      </c>
      <c r="B16" s="13" t="s">
        <v>90</v>
      </c>
      <c r="C16" s="13" t="s">
        <v>92</v>
      </c>
      <c r="D16" s="17" t="s">
        <v>84</v>
      </c>
      <c r="E16" s="14">
        <v>600</v>
      </c>
      <c r="F16" s="345">
        <v>9</v>
      </c>
      <c r="G16" s="345">
        <v>39</v>
      </c>
      <c r="H16" s="14">
        <v>16.2</v>
      </c>
      <c r="I16" s="14">
        <v>26.1</v>
      </c>
      <c r="J16" s="345">
        <v>34.799999999999997</v>
      </c>
      <c r="K16" s="347">
        <v>99</v>
      </c>
      <c r="L16" s="14">
        <v>63</v>
      </c>
      <c r="M16" s="14">
        <v>101</v>
      </c>
      <c r="N16" s="14">
        <v>138</v>
      </c>
      <c r="O16" s="14">
        <v>79</v>
      </c>
      <c r="P16" s="14">
        <v>127</v>
      </c>
      <c r="Q16" s="24" t="s">
        <v>93</v>
      </c>
      <c r="R16" s="15">
        <v>1</v>
      </c>
      <c r="S16" s="16">
        <f t="shared" si="2"/>
        <v>5.4</v>
      </c>
      <c r="T16" s="16">
        <f t="shared" si="3"/>
        <v>23.4</v>
      </c>
      <c r="U16" s="16">
        <f t="shared" si="0"/>
        <v>20.88</v>
      </c>
      <c r="V16" s="16">
        <f t="shared" si="1"/>
        <v>59.4</v>
      </c>
    </row>
    <row r="17" spans="1:22" ht="33" customHeight="1" x14ac:dyDescent="0.25">
      <c r="A17" s="11">
        <v>229</v>
      </c>
      <c r="B17" s="13" t="s">
        <v>90</v>
      </c>
      <c r="C17" s="13" t="s">
        <v>92</v>
      </c>
      <c r="D17" s="17" t="s">
        <v>85</v>
      </c>
      <c r="E17" s="14">
        <v>600</v>
      </c>
      <c r="F17" s="345">
        <v>0</v>
      </c>
      <c r="G17" s="345">
        <v>0</v>
      </c>
      <c r="H17" s="14">
        <v>0</v>
      </c>
      <c r="I17" s="14">
        <v>0</v>
      </c>
      <c r="J17" s="345">
        <v>43.8</v>
      </c>
      <c r="K17" s="347">
        <v>138</v>
      </c>
      <c r="L17" s="14">
        <v>79</v>
      </c>
      <c r="M17" s="14">
        <v>127</v>
      </c>
      <c r="N17" s="14">
        <v>138</v>
      </c>
      <c r="O17" s="14">
        <v>79</v>
      </c>
      <c r="P17" s="14">
        <v>127</v>
      </c>
      <c r="Q17" s="24" t="s">
        <v>93</v>
      </c>
      <c r="R17" s="15">
        <v>1</v>
      </c>
      <c r="S17" s="16">
        <f t="shared" si="2"/>
        <v>0</v>
      </c>
      <c r="T17" s="16">
        <f t="shared" si="3"/>
        <v>0</v>
      </c>
      <c r="U17" s="16">
        <f t="shared" si="0"/>
        <v>26.28</v>
      </c>
      <c r="V17" s="16">
        <f t="shared" si="1"/>
        <v>82.8</v>
      </c>
    </row>
    <row r="18" spans="1:22" ht="33" customHeight="1" x14ac:dyDescent="0.25">
      <c r="A18" s="11">
        <v>230</v>
      </c>
      <c r="B18" s="13" t="s">
        <v>90</v>
      </c>
      <c r="C18" s="13" t="s">
        <v>92</v>
      </c>
      <c r="D18" s="17" t="s">
        <v>86</v>
      </c>
      <c r="E18" s="14">
        <v>600</v>
      </c>
      <c r="F18" s="345">
        <v>33</v>
      </c>
      <c r="G18" s="345">
        <v>138</v>
      </c>
      <c r="H18" s="14">
        <v>79</v>
      </c>
      <c r="I18" s="14">
        <v>127</v>
      </c>
      <c r="J18" s="345">
        <v>0</v>
      </c>
      <c r="K18" s="347">
        <v>0</v>
      </c>
      <c r="L18" s="14">
        <v>0</v>
      </c>
      <c r="M18" s="14">
        <v>0</v>
      </c>
      <c r="N18" s="14">
        <v>138</v>
      </c>
      <c r="O18" s="14">
        <v>79</v>
      </c>
      <c r="P18" s="14">
        <v>127</v>
      </c>
      <c r="Q18" s="24" t="s">
        <v>93</v>
      </c>
      <c r="R18" s="15">
        <v>1</v>
      </c>
      <c r="S18" s="16">
        <f t="shared" si="2"/>
        <v>19.8</v>
      </c>
      <c r="T18" s="16">
        <f t="shared" si="3"/>
        <v>82.8</v>
      </c>
      <c r="U18" s="16">
        <f t="shared" si="0"/>
        <v>0</v>
      </c>
      <c r="V18" s="16">
        <f t="shared" si="1"/>
        <v>0</v>
      </c>
    </row>
    <row r="19" spans="1:22" ht="33" customHeight="1" x14ac:dyDescent="0.25">
      <c r="A19" s="11">
        <v>231</v>
      </c>
      <c r="B19" s="13" t="s">
        <v>90</v>
      </c>
      <c r="C19" s="13" t="s">
        <v>92</v>
      </c>
      <c r="D19" s="17" t="s">
        <v>73</v>
      </c>
      <c r="E19" s="14">
        <v>600</v>
      </c>
      <c r="F19" s="345">
        <v>20</v>
      </c>
      <c r="G19" s="345">
        <v>85</v>
      </c>
      <c r="H19" s="14">
        <v>40.5</v>
      </c>
      <c r="I19" s="14">
        <v>65.099999999999994</v>
      </c>
      <c r="J19" s="345">
        <v>19</v>
      </c>
      <c r="K19" s="347">
        <v>53</v>
      </c>
      <c r="L19" s="14">
        <v>38</v>
      </c>
      <c r="M19" s="14">
        <v>62</v>
      </c>
      <c r="N19" s="14">
        <v>138</v>
      </c>
      <c r="O19" s="14">
        <v>79</v>
      </c>
      <c r="P19" s="14">
        <v>127</v>
      </c>
      <c r="Q19" s="24" t="s">
        <v>93</v>
      </c>
      <c r="R19" s="15">
        <v>1</v>
      </c>
      <c r="S19" s="16">
        <f t="shared" si="2"/>
        <v>12</v>
      </c>
      <c r="T19" s="16">
        <f t="shared" si="3"/>
        <v>51</v>
      </c>
      <c r="U19" s="16">
        <f t="shared" si="0"/>
        <v>11.4</v>
      </c>
      <c r="V19" s="16">
        <f t="shared" si="1"/>
        <v>31.8</v>
      </c>
    </row>
    <row r="20" spans="1:22" ht="33" customHeight="1" x14ac:dyDescent="0.25">
      <c r="A20" s="11">
        <v>232</v>
      </c>
      <c r="B20" s="13" t="s">
        <v>90</v>
      </c>
      <c r="C20" s="13" t="s">
        <v>92</v>
      </c>
      <c r="D20" s="17" t="s">
        <v>74</v>
      </c>
      <c r="E20" s="14">
        <v>600</v>
      </c>
      <c r="F20" s="345">
        <v>13</v>
      </c>
      <c r="G20" s="345">
        <v>53</v>
      </c>
      <c r="H20" s="14">
        <v>26.1</v>
      </c>
      <c r="I20" s="14">
        <v>42</v>
      </c>
      <c r="J20" s="345">
        <v>26.3</v>
      </c>
      <c r="K20" s="347">
        <v>85</v>
      </c>
      <c r="L20" s="14">
        <v>53</v>
      </c>
      <c r="M20" s="14">
        <v>85</v>
      </c>
      <c r="N20" s="14">
        <v>138</v>
      </c>
      <c r="O20" s="14">
        <v>79</v>
      </c>
      <c r="P20" s="14">
        <v>127</v>
      </c>
      <c r="Q20" s="24" t="s">
        <v>93</v>
      </c>
      <c r="R20" s="15">
        <v>1</v>
      </c>
      <c r="S20" s="16">
        <f t="shared" si="2"/>
        <v>7.8</v>
      </c>
      <c r="T20" s="16">
        <f t="shared" si="3"/>
        <v>31.8</v>
      </c>
      <c r="U20" s="16">
        <f t="shared" si="0"/>
        <v>15.78</v>
      </c>
      <c r="V20" s="16">
        <f t="shared" si="1"/>
        <v>51</v>
      </c>
    </row>
    <row r="21" spans="1:22" ht="33" customHeight="1" x14ac:dyDescent="0.25">
      <c r="A21" s="11">
        <v>233</v>
      </c>
      <c r="B21" s="13" t="s">
        <v>90</v>
      </c>
      <c r="C21" s="13" t="s">
        <v>92</v>
      </c>
      <c r="D21" s="17" t="s">
        <v>87</v>
      </c>
      <c r="E21" s="14">
        <v>600</v>
      </c>
      <c r="F21" s="345">
        <v>9</v>
      </c>
      <c r="G21" s="345">
        <v>62</v>
      </c>
      <c r="H21" s="14">
        <v>18</v>
      </c>
      <c r="I21" s="14">
        <v>28.9</v>
      </c>
      <c r="J21" s="345">
        <v>30.6</v>
      </c>
      <c r="K21" s="347">
        <v>76</v>
      </c>
      <c r="L21" s="14">
        <v>61</v>
      </c>
      <c r="M21" s="14">
        <v>98</v>
      </c>
      <c r="N21" s="14">
        <v>138</v>
      </c>
      <c r="O21" s="14">
        <v>79</v>
      </c>
      <c r="P21" s="14">
        <v>127</v>
      </c>
      <c r="Q21" s="24" t="s">
        <v>93</v>
      </c>
      <c r="R21" s="15">
        <v>1</v>
      </c>
      <c r="S21" s="16">
        <f t="shared" si="2"/>
        <v>5.4</v>
      </c>
      <c r="T21" s="16">
        <f t="shared" si="3"/>
        <v>37.200000000000003</v>
      </c>
      <c r="U21" s="16">
        <f t="shared" si="0"/>
        <v>18.36</v>
      </c>
      <c r="V21" s="16">
        <f t="shared" si="1"/>
        <v>45.6</v>
      </c>
    </row>
    <row r="22" spans="1:22" ht="33" customHeight="1" x14ac:dyDescent="0.25">
      <c r="A22" s="11">
        <v>234</v>
      </c>
      <c r="B22" s="13" t="s">
        <v>90</v>
      </c>
      <c r="C22" s="13" t="s">
        <v>92</v>
      </c>
      <c r="D22" s="17" t="s">
        <v>88</v>
      </c>
      <c r="E22" s="14">
        <v>600</v>
      </c>
      <c r="F22" s="345">
        <v>0</v>
      </c>
      <c r="G22" s="345">
        <v>0</v>
      </c>
      <c r="H22" s="14">
        <v>0</v>
      </c>
      <c r="I22" s="14">
        <v>0</v>
      </c>
      <c r="J22" s="345">
        <v>39.6</v>
      </c>
      <c r="K22" s="347">
        <v>138</v>
      </c>
      <c r="L22" s="14">
        <v>79</v>
      </c>
      <c r="M22" s="14">
        <v>127</v>
      </c>
      <c r="N22" s="14">
        <v>138</v>
      </c>
      <c r="O22" s="14">
        <v>79</v>
      </c>
      <c r="P22" s="14">
        <v>127</v>
      </c>
      <c r="Q22" s="24" t="s">
        <v>93</v>
      </c>
      <c r="R22" s="15">
        <v>1</v>
      </c>
      <c r="S22" s="16">
        <f t="shared" si="2"/>
        <v>0</v>
      </c>
      <c r="T22" s="16">
        <f t="shared" si="3"/>
        <v>0</v>
      </c>
      <c r="U22" s="16">
        <f t="shared" si="0"/>
        <v>23.76</v>
      </c>
      <c r="V22" s="16">
        <f t="shared" si="1"/>
        <v>82.8</v>
      </c>
    </row>
    <row r="23" spans="1:22" ht="33" customHeight="1" x14ac:dyDescent="0.25">
      <c r="A23" s="11">
        <v>235</v>
      </c>
      <c r="B23" s="13" t="s">
        <v>90</v>
      </c>
      <c r="C23" s="13" t="s">
        <v>92</v>
      </c>
      <c r="D23" s="17" t="s">
        <v>75</v>
      </c>
      <c r="E23" s="14">
        <v>600</v>
      </c>
      <c r="F23" s="345">
        <v>33</v>
      </c>
      <c r="G23" s="345">
        <v>138</v>
      </c>
      <c r="H23" s="14">
        <v>79</v>
      </c>
      <c r="I23" s="14">
        <v>127</v>
      </c>
      <c r="J23" s="345">
        <v>0</v>
      </c>
      <c r="K23" s="347">
        <v>0</v>
      </c>
      <c r="L23" s="14">
        <v>0</v>
      </c>
      <c r="M23" s="14">
        <v>0</v>
      </c>
      <c r="N23" s="14">
        <v>138</v>
      </c>
      <c r="O23" s="14">
        <v>79</v>
      </c>
      <c r="P23" s="14">
        <v>127</v>
      </c>
      <c r="Q23" s="24" t="s">
        <v>93</v>
      </c>
      <c r="R23" s="15">
        <v>1</v>
      </c>
      <c r="S23" s="16">
        <f t="shared" si="2"/>
        <v>19.8</v>
      </c>
      <c r="T23" s="16">
        <f t="shared" si="3"/>
        <v>82.8</v>
      </c>
      <c r="U23" s="16">
        <f t="shared" si="0"/>
        <v>0</v>
      </c>
      <c r="V23" s="16">
        <f t="shared" si="1"/>
        <v>0</v>
      </c>
    </row>
    <row r="24" spans="1:22" ht="33" customHeight="1" x14ac:dyDescent="0.25">
      <c r="A24" s="11">
        <v>236</v>
      </c>
      <c r="B24" s="13" t="s">
        <v>90</v>
      </c>
      <c r="C24" s="13" t="s">
        <v>92</v>
      </c>
      <c r="D24" s="17" t="s">
        <v>77</v>
      </c>
      <c r="E24" s="14">
        <v>600</v>
      </c>
      <c r="F24" s="345">
        <v>9</v>
      </c>
      <c r="G24" s="345">
        <v>39</v>
      </c>
      <c r="H24" s="14">
        <v>15.4</v>
      </c>
      <c r="I24" s="14">
        <v>24.8</v>
      </c>
      <c r="J24" s="345">
        <v>37.1</v>
      </c>
      <c r="K24" s="347">
        <v>99</v>
      </c>
      <c r="L24" s="14">
        <v>64</v>
      </c>
      <c r="M24" s="14">
        <v>102</v>
      </c>
      <c r="N24" s="14">
        <v>138</v>
      </c>
      <c r="O24" s="14">
        <v>79</v>
      </c>
      <c r="P24" s="14">
        <v>127</v>
      </c>
      <c r="Q24" s="24" t="s">
        <v>93</v>
      </c>
      <c r="R24" s="15">
        <v>1</v>
      </c>
      <c r="S24" s="16">
        <f t="shared" si="2"/>
        <v>5.4</v>
      </c>
      <c r="T24" s="16">
        <f t="shared" si="3"/>
        <v>23.4</v>
      </c>
      <c r="U24" s="16">
        <f t="shared" si="0"/>
        <v>22.26</v>
      </c>
      <c r="V24" s="16">
        <f t="shared" si="1"/>
        <v>59.4</v>
      </c>
    </row>
    <row r="25" spans="1:22" ht="33" customHeight="1" x14ac:dyDescent="0.25">
      <c r="A25" s="11">
        <v>237</v>
      </c>
      <c r="B25" s="13" t="s">
        <v>90</v>
      </c>
      <c r="C25" s="13" t="s">
        <v>92</v>
      </c>
      <c r="D25" s="17" t="s">
        <v>78</v>
      </c>
      <c r="E25" s="14">
        <v>600</v>
      </c>
      <c r="F25" s="345">
        <v>0</v>
      </c>
      <c r="G25" s="345">
        <v>0</v>
      </c>
      <c r="H25" s="14">
        <v>0</v>
      </c>
      <c r="I25" s="14">
        <v>0</v>
      </c>
      <c r="J25" s="345">
        <v>46.1</v>
      </c>
      <c r="K25" s="347">
        <v>138</v>
      </c>
      <c r="L25" s="14">
        <v>79</v>
      </c>
      <c r="M25" s="14">
        <v>127</v>
      </c>
      <c r="N25" s="14">
        <v>138</v>
      </c>
      <c r="O25" s="14">
        <v>79</v>
      </c>
      <c r="P25" s="14">
        <v>127</v>
      </c>
      <c r="Q25" s="24" t="s">
        <v>93</v>
      </c>
      <c r="R25" s="15">
        <v>1</v>
      </c>
      <c r="S25" s="16">
        <f t="shared" si="2"/>
        <v>0</v>
      </c>
      <c r="T25" s="16">
        <f t="shared" si="3"/>
        <v>0</v>
      </c>
      <c r="U25" s="16">
        <f t="shared" si="0"/>
        <v>27.66</v>
      </c>
      <c r="V25" s="16">
        <f t="shared" si="1"/>
        <v>82.8</v>
      </c>
    </row>
    <row r="26" spans="1:22" ht="33" customHeight="1" x14ac:dyDescent="0.25">
      <c r="A26" s="11">
        <v>238</v>
      </c>
      <c r="B26" s="13" t="s">
        <v>90</v>
      </c>
      <c r="C26" s="13" t="s">
        <v>92</v>
      </c>
      <c r="D26" s="17" t="s">
        <v>89</v>
      </c>
      <c r="E26" s="14">
        <v>600</v>
      </c>
      <c r="F26" s="345">
        <v>14.6</v>
      </c>
      <c r="G26" s="345">
        <v>62</v>
      </c>
      <c r="H26" s="14">
        <v>19.399999999999999</v>
      </c>
      <c r="I26" s="14">
        <v>31.1</v>
      </c>
      <c r="J26" s="345">
        <v>45</v>
      </c>
      <c r="K26" s="347">
        <v>76</v>
      </c>
      <c r="L26" s="14">
        <v>60</v>
      </c>
      <c r="M26" s="14">
        <v>96</v>
      </c>
      <c r="N26" s="14">
        <v>138</v>
      </c>
      <c r="O26" s="14">
        <v>79</v>
      </c>
      <c r="P26" s="14">
        <v>127</v>
      </c>
      <c r="Q26" s="24" t="s">
        <v>93</v>
      </c>
      <c r="R26" s="15">
        <v>1</v>
      </c>
      <c r="S26" s="16">
        <f t="shared" si="2"/>
        <v>8.76</v>
      </c>
      <c r="T26" s="16">
        <f t="shared" si="3"/>
        <v>37.200000000000003</v>
      </c>
      <c r="U26" s="16">
        <f t="shared" si="0"/>
        <v>27</v>
      </c>
      <c r="V26" s="16">
        <f t="shared" si="1"/>
        <v>45.6</v>
      </c>
    </row>
    <row r="27" spans="1:22" ht="33" customHeight="1" x14ac:dyDescent="0.25">
      <c r="A27" s="11">
        <v>239</v>
      </c>
      <c r="B27" s="13" t="s">
        <v>90</v>
      </c>
      <c r="C27" s="13" t="s">
        <v>94</v>
      </c>
      <c r="D27" s="17" t="s">
        <v>84</v>
      </c>
      <c r="E27" s="14">
        <v>600</v>
      </c>
      <c r="F27" s="345">
        <v>9</v>
      </c>
      <c r="G27" s="345">
        <v>39</v>
      </c>
      <c r="H27" s="14">
        <v>16.2</v>
      </c>
      <c r="I27" s="14">
        <v>26.1</v>
      </c>
      <c r="J27" s="345">
        <v>34.799999999999997</v>
      </c>
      <c r="K27" s="347">
        <v>99</v>
      </c>
      <c r="L27" s="14">
        <v>63</v>
      </c>
      <c r="M27" s="14">
        <v>127</v>
      </c>
      <c r="N27" s="14">
        <v>138</v>
      </c>
      <c r="O27" s="14">
        <v>79</v>
      </c>
      <c r="P27" s="14">
        <v>153.1</v>
      </c>
      <c r="Q27" s="24" t="s">
        <v>93</v>
      </c>
      <c r="R27" s="15">
        <v>1</v>
      </c>
      <c r="S27" s="16">
        <f t="shared" si="2"/>
        <v>5.4</v>
      </c>
      <c r="T27" s="16">
        <f t="shared" si="3"/>
        <v>23.4</v>
      </c>
      <c r="U27" s="16">
        <f t="shared" si="0"/>
        <v>20.88</v>
      </c>
      <c r="V27" s="16">
        <f t="shared" si="1"/>
        <v>59.4</v>
      </c>
    </row>
    <row r="28" spans="1:22" ht="33" customHeight="1" x14ac:dyDescent="0.25">
      <c r="A28" s="11">
        <v>240</v>
      </c>
      <c r="B28" s="13" t="s">
        <v>90</v>
      </c>
      <c r="C28" s="13" t="s">
        <v>94</v>
      </c>
      <c r="D28" s="17" t="s">
        <v>85</v>
      </c>
      <c r="E28" s="14">
        <v>600</v>
      </c>
      <c r="F28" s="345">
        <v>0</v>
      </c>
      <c r="G28" s="345">
        <v>0</v>
      </c>
      <c r="H28" s="14">
        <v>0</v>
      </c>
      <c r="I28" s="14">
        <v>0</v>
      </c>
      <c r="J28" s="345">
        <v>43.8</v>
      </c>
      <c r="K28" s="347">
        <v>138</v>
      </c>
      <c r="L28" s="14">
        <v>79</v>
      </c>
      <c r="M28" s="14">
        <v>153</v>
      </c>
      <c r="N28" s="14">
        <v>138</v>
      </c>
      <c r="O28" s="14">
        <v>79</v>
      </c>
      <c r="P28" s="14">
        <v>153.1</v>
      </c>
      <c r="Q28" s="24" t="s">
        <v>93</v>
      </c>
      <c r="R28" s="15">
        <v>1</v>
      </c>
      <c r="S28" s="16">
        <f t="shared" si="2"/>
        <v>0</v>
      </c>
      <c r="T28" s="16">
        <f t="shared" si="3"/>
        <v>0</v>
      </c>
      <c r="U28" s="16">
        <f t="shared" si="0"/>
        <v>26.28</v>
      </c>
      <c r="V28" s="16">
        <f t="shared" si="1"/>
        <v>82.8</v>
      </c>
    </row>
    <row r="29" spans="1:22" ht="33" customHeight="1" x14ac:dyDescent="0.25">
      <c r="A29" s="11">
        <v>241</v>
      </c>
      <c r="B29" s="13" t="s">
        <v>90</v>
      </c>
      <c r="C29" s="13" t="s">
        <v>94</v>
      </c>
      <c r="D29" s="17" t="s">
        <v>86</v>
      </c>
      <c r="E29" s="14">
        <v>600</v>
      </c>
      <c r="F29" s="345">
        <v>33</v>
      </c>
      <c r="G29" s="345">
        <v>138</v>
      </c>
      <c r="H29" s="14">
        <v>79</v>
      </c>
      <c r="I29" s="14">
        <v>127</v>
      </c>
      <c r="J29" s="345">
        <v>0</v>
      </c>
      <c r="K29" s="347">
        <v>0</v>
      </c>
      <c r="L29" s="14">
        <v>0</v>
      </c>
      <c r="M29" s="14">
        <v>0</v>
      </c>
      <c r="N29" s="14">
        <v>138</v>
      </c>
      <c r="O29" s="14">
        <v>79</v>
      </c>
      <c r="P29" s="14">
        <v>127</v>
      </c>
      <c r="Q29" s="24" t="s">
        <v>93</v>
      </c>
      <c r="R29" s="15">
        <v>1</v>
      </c>
      <c r="S29" s="16">
        <f t="shared" si="2"/>
        <v>19.8</v>
      </c>
      <c r="T29" s="16">
        <f t="shared" si="3"/>
        <v>82.8</v>
      </c>
      <c r="U29" s="16">
        <f t="shared" si="0"/>
        <v>0</v>
      </c>
      <c r="V29" s="16">
        <f t="shared" si="1"/>
        <v>0</v>
      </c>
    </row>
    <row r="30" spans="1:22" ht="33" customHeight="1" x14ac:dyDescent="0.25">
      <c r="A30" s="11">
        <v>242</v>
      </c>
      <c r="B30" s="13" t="s">
        <v>90</v>
      </c>
      <c r="C30" s="13" t="s">
        <v>94</v>
      </c>
      <c r="D30" s="17" t="s">
        <v>73</v>
      </c>
      <c r="E30" s="14">
        <v>600</v>
      </c>
      <c r="F30" s="345">
        <v>20</v>
      </c>
      <c r="G30" s="345">
        <v>85</v>
      </c>
      <c r="H30" s="14">
        <v>40.5</v>
      </c>
      <c r="I30" s="14">
        <v>65.099999999999994</v>
      </c>
      <c r="J30" s="345">
        <v>19</v>
      </c>
      <c r="K30" s="347">
        <v>53</v>
      </c>
      <c r="L30" s="14">
        <v>38</v>
      </c>
      <c r="M30" s="14">
        <v>62</v>
      </c>
      <c r="N30" s="14">
        <v>138</v>
      </c>
      <c r="O30" s="14">
        <v>79</v>
      </c>
      <c r="P30" s="14">
        <v>127</v>
      </c>
      <c r="Q30" s="24" t="s">
        <v>93</v>
      </c>
      <c r="R30" s="15">
        <v>1</v>
      </c>
      <c r="S30" s="16">
        <f t="shared" si="2"/>
        <v>12</v>
      </c>
      <c r="T30" s="16">
        <f t="shared" si="3"/>
        <v>51</v>
      </c>
      <c r="U30" s="16">
        <f t="shared" si="0"/>
        <v>11.4</v>
      </c>
      <c r="V30" s="16">
        <f t="shared" si="1"/>
        <v>31.8</v>
      </c>
    </row>
    <row r="31" spans="1:22" ht="33" customHeight="1" x14ac:dyDescent="0.25">
      <c r="A31" s="11">
        <v>243</v>
      </c>
      <c r="B31" s="13" t="s">
        <v>90</v>
      </c>
      <c r="C31" s="13" t="s">
        <v>94</v>
      </c>
      <c r="D31" s="17" t="s">
        <v>74</v>
      </c>
      <c r="E31" s="14">
        <v>600</v>
      </c>
      <c r="F31" s="345">
        <v>13</v>
      </c>
      <c r="G31" s="345">
        <v>53</v>
      </c>
      <c r="H31" s="14">
        <v>26.1</v>
      </c>
      <c r="I31" s="14">
        <v>42</v>
      </c>
      <c r="J31" s="345">
        <v>26.3</v>
      </c>
      <c r="K31" s="347">
        <v>85</v>
      </c>
      <c r="L31" s="14">
        <v>53</v>
      </c>
      <c r="M31" s="14">
        <v>85</v>
      </c>
      <c r="N31" s="14">
        <v>138</v>
      </c>
      <c r="O31" s="14">
        <v>79</v>
      </c>
      <c r="P31" s="14">
        <v>127</v>
      </c>
      <c r="Q31" s="24" t="s">
        <v>93</v>
      </c>
      <c r="R31" s="15">
        <v>1</v>
      </c>
      <c r="S31" s="16">
        <f t="shared" si="2"/>
        <v>7.8</v>
      </c>
      <c r="T31" s="16">
        <f t="shared" si="3"/>
        <v>31.8</v>
      </c>
      <c r="U31" s="16">
        <f t="shared" si="0"/>
        <v>15.78</v>
      </c>
      <c r="V31" s="16">
        <f t="shared" si="1"/>
        <v>51</v>
      </c>
    </row>
    <row r="32" spans="1:22" ht="45" x14ac:dyDescent="0.25">
      <c r="A32" s="11">
        <v>244</v>
      </c>
      <c r="B32" s="13" t="s">
        <v>90</v>
      </c>
      <c r="C32" s="13" t="s">
        <v>94</v>
      </c>
      <c r="D32" s="17" t="s">
        <v>87</v>
      </c>
      <c r="E32" s="14">
        <v>600</v>
      </c>
      <c r="F32" s="345">
        <v>9</v>
      </c>
      <c r="G32" s="345">
        <v>62</v>
      </c>
      <c r="H32" s="14">
        <v>18</v>
      </c>
      <c r="I32" s="14">
        <v>28.9</v>
      </c>
      <c r="J32" s="345">
        <v>30.6</v>
      </c>
      <c r="K32" s="347">
        <v>76</v>
      </c>
      <c r="L32" s="14">
        <v>61</v>
      </c>
      <c r="M32" s="14">
        <v>96</v>
      </c>
      <c r="N32" s="14">
        <v>138</v>
      </c>
      <c r="O32" s="14">
        <v>79</v>
      </c>
      <c r="P32" s="14">
        <v>125</v>
      </c>
      <c r="Q32" s="24" t="s">
        <v>93</v>
      </c>
      <c r="R32" s="15">
        <v>1</v>
      </c>
      <c r="S32" s="16">
        <f t="shared" si="2"/>
        <v>5.4</v>
      </c>
      <c r="T32" s="16">
        <f t="shared" si="3"/>
        <v>37.200000000000003</v>
      </c>
      <c r="U32" s="16">
        <f t="shared" si="0"/>
        <v>18.36</v>
      </c>
      <c r="V32" s="16">
        <f t="shared" si="1"/>
        <v>45.6</v>
      </c>
    </row>
    <row r="33" spans="1:22" ht="45" x14ac:dyDescent="0.25">
      <c r="A33" s="11">
        <v>245</v>
      </c>
      <c r="B33" s="13" t="s">
        <v>90</v>
      </c>
      <c r="C33" s="13" t="s">
        <v>94</v>
      </c>
      <c r="D33" s="17" t="s">
        <v>88</v>
      </c>
      <c r="E33" s="14">
        <v>600</v>
      </c>
      <c r="F33" s="345">
        <v>0</v>
      </c>
      <c r="G33" s="345">
        <v>0</v>
      </c>
      <c r="H33" s="14">
        <v>0</v>
      </c>
      <c r="I33" s="14">
        <v>0</v>
      </c>
      <c r="J33" s="345">
        <v>39.6</v>
      </c>
      <c r="K33" s="347">
        <v>138</v>
      </c>
      <c r="L33" s="14">
        <v>79</v>
      </c>
      <c r="M33" s="14">
        <v>125</v>
      </c>
      <c r="N33" s="14">
        <v>138</v>
      </c>
      <c r="O33" s="14">
        <v>79</v>
      </c>
      <c r="P33" s="14">
        <v>125</v>
      </c>
      <c r="Q33" s="24" t="s">
        <v>93</v>
      </c>
      <c r="R33" s="15">
        <v>1</v>
      </c>
      <c r="S33" s="16">
        <f t="shared" si="2"/>
        <v>0</v>
      </c>
      <c r="T33" s="16">
        <f t="shared" si="3"/>
        <v>0</v>
      </c>
      <c r="U33" s="16">
        <f t="shared" si="0"/>
        <v>23.76</v>
      </c>
      <c r="V33" s="16">
        <f t="shared" si="1"/>
        <v>82.8</v>
      </c>
    </row>
    <row r="34" spans="1:22" ht="30" x14ac:dyDescent="0.25">
      <c r="A34" s="11">
        <v>246</v>
      </c>
      <c r="B34" s="13" t="s">
        <v>90</v>
      </c>
      <c r="C34" s="13" t="s">
        <v>94</v>
      </c>
      <c r="D34" s="17" t="s">
        <v>75</v>
      </c>
      <c r="E34" s="14">
        <v>600</v>
      </c>
      <c r="F34" s="345">
        <v>33</v>
      </c>
      <c r="G34" s="345">
        <v>138</v>
      </c>
      <c r="H34" s="14">
        <v>79</v>
      </c>
      <c r="I34" s="14">
        <v>127</v>
      </c>
      <c r="J34" s="345">
        <v>0</v>
      </c>
      <c r="K34" s="347">
        <v>0</v>
      </c>
      <c r="L34" s="14">
        <v>0</v>
      </c>
      <c r="M34" s="14">
        <v>0</v>
      </c>
      <c r="N34" s="14">
        <v>138</v>
      </c>
      <c r="O34" s="14">
        <v>79</v>
      </c>
      <c r="P34" s="14">
        <v>127</v>
      </c>
      <c r="Q34" s="24" t="s">
        <v>93</v>
      </c>
      <c r="R34" s="15">
        <v>135</v>
      </c>
      <c r="S34" s="16">
        <f>+E34*F34*R34/1000</f>
        <v>2673</v>
      </c>
      <c r="T34" s="16">
        <f>+E34*G34*R34/1000</f>
        <v>11178</v>
      </c>
      <c r="U34" s="16">
        <f t="shared" si="0"/>
        <v>0</v>
      </c>
      <c r="V34" s="16">
        <f t="shared" si="1"/>
        <v>0</v>
      </c>
    </row>
    <row r="35" spans="1:22" ht="33" customHeight="1" x14ac:dyDescent="0.25">
      <c r="A35" s="11">
        <v>247</v>
      </c>
      <c r="B35" s="13" t="s">
        <v>90</v>
      </c>
      <c r="C35" s="13" t="s">
        <v>94</v>
      </c>
      <c r="D35" s="17" t="s">
        <v>77</v>
      </c>
      <c r="E35" s="14">
        <v>600</v>
      </c>
      <c r="F35" s="345">
        <v>9</v>
      </c>
      <c r="G35" s="345">
        <v>39</v>
      </c>
      <c r="H35" s="14">
        <v>15.4</v>
      </c>
      <c r="I35" s="14">
        <v>24.8</v>
      </c>
      <c r="J35" s="345">
        <v>37.1</v>
      </c>
      <c r="K35" s="347">
        <v>99</v>
      </c>
      <c r="L35" s="14">
        <v>64</v>
      </c>
      <c r="M35" s="14">
        <v>102</v>
      </c>
      <c r="N35" s="14">
        <v>138</v>
      </c>
      <c r="O35" s="14">
        <v>79</v>
      </c>
      <c r="P35" s="14">
        <v>127</v>
      </c>
      <c r="Q35" s="24" t="s">
        <v>93</v>
      </c>
      <c r="R35" s="15">
        <v>1</v>
      </c>
      <c r="S35" s="16">
        <f t="shared" si="2"/>
        <v>5.4</v>
      </c>
      <c r="T35" s="16">
        <f t="shared" si="3"/>
        <v>23.4</v>
      </c>
      <c r="U35" s="16">
        <f t="shared" si="0"/>
        <v>22.26</v>
      </c>
      <c r="V35" s="16">
        <f t="shared" si="1"/>
        <v>59.4</v>
      </c>
    </row>
    <row r="36" spans="1:22" ht="33" customHeight="1" x14ac:dyDescent="0.25">
      <c r="A36" s="11">
        <v>248</v>
      </c>
      <c r="B36" s="13" t="s">
        <v>90</v>
      </c>
      <c r="C36" s="13" t="s">
        <v>94</v>
      </c>
      <c r="D36" s="17" t="s">
        <v>78</v>
      </c>
      <c r="E36" s="14">
        <v>600</v>
      </c>
      <c r="F36" s="345">
        <v>0</v>
      </c>
      <c r="G36" s="345">
        <v>0</v>
      </c>
      <c r="H36" s="14">
        <v>0</v>
      </c>
      <c r="I36" s="14">
        <v>0</v>
      </c>
      <c r="J36" s="345">
        <v>46.1</v>
      </c>
      <c r="K36" s="347">
        <v>138</v>
      </c>
      <c r="L36" s="14">
        <v>79</v>
      </c>
      <c r="M36" s="14">
        <v>127</v>
      </c>
      <c r="N36" s="14">
        <v>138</v>
      </c>
      <c r="O36" s="14">
        <v>79</v>
      </c>
      <c r="P36" s="14">
        <v>127</v>
      </c>
      <c r="Q36" s="24" t="s">
        <v>93</v>
      </c>
      <c r="R36" s="15">
        <v>1</v>
      </c>
      <c r="S36" s="16">
        <f t="shared" si="2"/>
        <v>0</v>
      </c>
      <c r="T36" s="16">
        <f t="shared" si="3"/>
        <v>0</v>
      </c>
      <c r="U36" s="16">
        <f t="shared" si="0"/>
        <v>27.66</v>
      </c>
      <c r="V36" s="16">
        <f t="shared" si="1"/>
        <v>82.8</v>
      </c>
    </row>
    <row r="37" spans="1:22" ht="33" customHeight="1" x14ac:dyDescent="0.25">
      <c r="A37" s="11">
        <v>249</v>
      </c>
      <c r="B37" s="13" t="s">
        <v>90</v>
      </c>
      <c r="C37" s="13" t="s">
        <v>94</v>
      </c>
      <c r="D37" s="17" t="s">
        <v>89</v>
      </c>
      <c r="E37" s="14">
        <v>600</v>
      </c>
      <c r="F37" s="345">
        <v>14.6</v>
      </c>
      <c r="G37" s="345">
        <v>62</v>
      </c>
      <c r="H37" s="14">
        <v>19.399999999999999</v>
      </c>
      <c r="I37" s="14">
        <v>31.1</v>
      </c>
      <c r="J37" s="345">
        <v>45</v>
      </c>
      <c r="K37" s="347">
        <v>76</v>
      </c>
      <c r="L37" s="14">
        <v>60</v>
      </c>
      <c r="M37" s="14">
        <v>96</v>
      </c>
      <c r="N37" s="14">
        <v>138</v>
      </c>
      <c r="O37" s="14">
        <v>79</v>
      </c>
      <c r="P37" s="14">
        <v>127</v>
      </c>
      <c r="Q37" s="24" t="s">
        <v>93</v>
      </c>
      <c r="R37" s="15">
        <v>1</v>
      </c>
      <c r="S37" s="16">
        <f t="shared" si="2"/>
        <v>8.76</v>
      </c>
      <c r="T37" s="16">
        <f t="shared" si="3"/>
        <v>37.200000000000003</v>
      </c>
      <c r="U37" s="16">
        <f t="shared" si="0"/>
        <v>27</v>
      </c>
      <c r="V37" s="16">
        <f t="shared" si="1"/>
        <v>45.6</v>
      </c>
    </row>
    <row r="38" spans="1:22" ht="30" x14ac:dyDescent="0.25">
      <c r="A38" s="11">
        <v>250</v>
      </c>
      <c r="B38" s="13" t="s">
        <v>90</v>
      </c>
      <c r="C38" s="13" t="s">
        <v>94</v>
      </c>
      <c r="D38" s="17" t="s">
        <v>335</v>
      </c>
      <c r="E38" s="14">
        <v>600</v>
      </c>
      <c r="F38" s="345">
        <v>9.5</v>
      </c>
      <c r="G38" s="345">
        <v>0</v>
      </c>
      <c r="H38" s="16">
        <v>0</v>
      </c>
      <c r="I38" s="16">
        <v>0</v>
      </c>
      <c r="J38" s="345">
        <v>0</v>
      </c>
      <c r="K38" s="345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24" t="s">
        <v>93</v>
      </c>
      <c r="R38" s="16">
        <v>1</v>
      </c>
      <c r="S38" s="16">
        <f t="shared" si="2"/>
        <v>5.7</v>
      </c>
      <c r="T38" s="16">
        <f t="shared" si="3"/>
        <v>0</v>
      </c>
      <c r="U38" s="16">
        <f t="shared" si="0"/>
        <v>0</v>
      </c>
      <c r="V38" s="16">
        <f t="shared" si="1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D4" workbookViewId="0">
      <selection activeCell="M11" sqref="M11"/>
    </sheetView>
  </sheetViews>
  <sheetFormatPr defaultRowHeight="15" x14ac:dyDescent="0.25"/>
  <cols>
    <col min="1" max="2" width="18.140625" customWidth="1"/>
    <col min="3" max="3" width="28.85546875" style="12" customWidth="1"/>
    <col min="4" max="5" width="15.7109375" style="12" customWidth="1"/>
    <col min="6" max="6" width="11.85546875" customWidth="1"/>
    <col min="7" max="7" width="11.28515625" customWidth="1"/>
    <col min="11" max="11" width="12.140625" customWidth="1"/>
  </cols>
  <sheetData>
    <row r="1" spans="1:13" x14ac:dyDescent="0.25">
      <c r="A1" s="5" t="s">
        <v>22</v>
      </c>
      <c r="B1" s="5"/>
      <c r="C1" s="6"/>
      <c r="D1" s="6"/>
      <c r="E1" s="6"/>
      <c r="F1" s="7"/>
      <c r="G1" s="7"/>
      <c r="H1" s="7"/>
      <c r="I1" s="7"/>
      <c r="J1" s="7"/>
      <c r="K1" s="7"/>
      <c r="L1" s="7"/>
      <c r="M1" s="7"/>
    </row>
    <row r="2" spans="1:13" ht="15" customHeight="1" x14ac:dyDescent="0.25">
      <c r="A2" s="363" t="s">
        <v>12</v>
      </c>
      <c r="B2" s="363" t="s">
        <v>329</v>
      </c>
      <c r="C2" s="355" t="s">
        <v>14</v>
      </c>
      <c r="D2" s="174"/>
      <c r="E2" s="174"/>
      <c r="F2" s="351" t="s">
        <v>23</v>
      </c>
      <c r="G2" s="351"/>
      <c r="H2" s="351"/>
      <c r="I2" s="351"/>
      <c r="J2" s="360" t="s">
        <v>24</v>
      </c>
      <c r="K2" s="361"/>
      <c r="L2" s="361"/>
      <c r="M2" s="362"/>
    </row>
    <row r="3" spans="1:13" ht="43.5" customHeight="1" x14ac:dyDescent="0.25">
      <c r="A3" s="364"/>
      <c r="B3" s="364"/>
      <c r="C3" s="365"/>
      <c r="D3" s="128" t="s">
        <v>13</v>
      </c>
      <c r="E3" s="128" t="s">
        <v>15</v>
      </c>
      <c r="F3" s="128" t="s">
        <v>98</v>
      </c>
      <c r="G3" s="128" t="s">
        <v>221</v>
      </c>
      <c r="H3" s="128" t="s">
        <v>214</v>
      </c>
      <c r="I3" s="128" t="s">
        <v>215</v>
      </c>
      <c r="J3" s="128" t="s">
        <v>98</v>
      </c>
      <c r="K3" s="128" t="s">
        <v>221</v>
      </c>
      <c r="L3" s="173" t="s">
        <v>214</v>
      </c>
      <c r="M3" s="128" t="s">
        <v>215</v>
      </c>
    </row>
    <row r="4" spans="1:13" ht="35.25" customHeight="1" x14ac:dyDescent="0.25">
      <c r="A4" s="188" t="str">
        <f>+'Dati del problema'!A31</f>
        <v>Vacche in lattazione</v>
      </c>
      <c r="B4" s="188" t="s">
        <v>330</v>
      </c>
      <c r="C4" s="188" t="str">
        <f>+'Dati del problema'!D31</f>
        <v>Stabulazione libera su cuccette seza paglia</v>
      </c>
      <c r="D4" s="189">
        <f>+'Dati del problema'!B31</f>
        <v>115</v>
      </c>
      <c r="E4" s="189">
        <f>+'Dati del problema'!C31</f>
        <v>600</v>
      </c>
      <c r="F4" s="131">
        <v>33</v>
      </c>
      <c r="G4" s="131">
        <v>138</v>
      </c>
      <c r="H4" s="186">
        <f>F4*D4*E4/1000</f>
        <v>2277</v>
      </c>
      <c r="I4" s="186">
        <f>+G4*E4*D4/1000</f>
        <v>9522</v>
      </c>
      <c r="J4" s="131"/>
      <c r="K4" s="131"/>
      <c r="L4" s="186">
        <f>+J4*E4*D4/1000</f>
        <v>0</v>
      </c>
      <c r="M4" s="186">
        <f>+K4*E4*D4/1000</f>
        <v>0</v>
      </c>
    </row>
    <row r="5" spans="1:13" ht="35.25" customHeight="1" x14ac:dyDescent="0.25">
      <c r="A5" s="188" t="str">
        <f>+'Dati del problema'!A32</f>
        <v>Vacche in asciutta</v>
      </c>
      <c r="B5" s="188" t="s">
        <v>331</v>
      </c>
      <c r="C5" s="188" t="str">
        <f>+'Dati del problema'!D32</f>
        <v>Stabulazione libera su cuccette seza paglia</v>
      </c>
      <c r="D5" s="189">
        <f>+'Dati del problema'!B32</f>
        <v>21</v>
      </c>
      <c r="E5" s="189">
        <f>+'Dati del problema'!C32</f>
        <v>600</v>
      </c>
      <c r="F5" s="131">
        <v>33</v>
      </c>
      <c r="G5" s="131">
        <v>138</v>
      </c>
      <c r="H5" s="186">
        <f t="shared" ref="H5:H11" si="0">F5*D5*E5/1000</f>
        <v>415.8</v>
      </c>
      <c r="I5" s="186">
        <f t="shared" ref="I5:I11" si="1">+G5*E5*D5/1000</f>
        <v>1738.8</v>
      </c>
      <c r="J5" s="131"/>
      <c r="K5" s="131"/>
      <c r="L5" s="186">
        <f t="shared" ref="L5:L11" si="2">+J5*E5*D5/1000</f>
        <v>0</v>
      </c>
      <c r="M5" s="186">
        <f t="shared" ref="M5:M11" si="3">+K5*E5*D5/1000</f>
        <v>0</v>
      </c>
    </row>
    <row r="6" spans="1:13" ht="35.25" customHeight="1" x14ac:dyDescent="0.25">
      <c r="A6" s="188" t="str">
        <f>+'Dati del problema'!A33</f>
        <v>Manze</v>
      </c>
      <c r="B6" s="188" t="s">
        <v>332</v>
      </c>
      <c r="C6" s="188" t="str">
        <f>+'Dati del problema'!D33</f>
        <v>Stabulazione libera su cuccette con paglia (groppa a groppa)</v>
      </c>
      <c r="D6" s="189">
        <f>+'Dati del problema'!B33</f>
        <v>25</v>
      </c>
      <c r="E6" s="189">
        <f>+'Dati del problema'!C33</f>
        <v>500</v>
      </c>
      <c r="F6" s="131">
        <v>16</v>
      </c>
      <c r="G6" s="131">
        <v>61</v>
      </c>
      <c r="H6" s="186">
        <f>F6*D6*E6/1000</f>
        <v>200</v>
      </c>
      <c r="I6" s="186">
        <f t="shared" si="1"/>
        <v>762.5</v>
      </c>
      <c r="J6" s="131">
        <v>13.9</v>
      </c>
      <c r="K6" s="131">
        <v>59</v>
      </c>
      <c r="L6" s="186">
        <f t="shared" si="2"/>
        <v>173.75</v>
      </c>
      <c r="M6" s="186">
        <f t="shared" si="3"/>
        <v>737.5</v>
      </c>
    </row>
    <row r="7" spans="1:13" ht="35.25" customHeight="1" x14ac:dyDescent="0.25">
      <c r="A7" s="188" t="str">
        <f>+'Dati del problema'!A34</f>
        <v>Manzette</v>
      </c>
      <c r="B7" s="188" t="s">
        <v>332</v>
      </c>
      <c r="C7" s="188" t="str">
        <f>+'Dati del problema'!D34</f>
        <v>Stabulazione libera con paglia totale</v>
      </c>
      <c r="D7" s="189">
        <f>+'Dati del problema'!B34</f>
        <v>25</v>
      </c>
      <c r="E7" s="189">
        <f>+'Dati del problema'!C34</f>
        <v>400</v>
      </c>
      <c r="F7" s="131">
        <v>4</v>
      </c>
      <c r="G7" s="131">
        <v>17</v>
      </c>
      <c r="H7" s="186">
        <f t="shared" si="0"/>
        <v>40</v>
      </c>
      <c r="I7" s="186">
        <f t="shared" si="1"/>
        <v>170</v>
      </c>
      <c r="J7" s="131">
        <v>30.6</v>
      </c>
      <c r="K7" s="131">
        <v>103</v>
      </c>
      <c r="L7" s="186">
        <f t="shared" si="2"/>
        <v>306</v>
      </c>
      <c r="M7" s="186">
        <f t="shared" si="3"/>
        <v>1030</v>
      </c>
    </row>
    <row r="8" spans="1:13" ht="35.25" customHeight="1" x14ac:dyDescent="0.25">
      <c r="A8" s="188" t="str">
        <f>+'Dati del problema'!A35</f>
        <v>Vitelli e vitelle fino a 6 mesi</v>
      </c>
      <c r="B8" s="188" t="s">
        <v>332</v>
      </c>
      <c r="C8" s="188" t="str">
        <f>+'Dati del problema'!D35</f>
        <v>Svezzamento su lettiera</v>
      </c>
      <c r="D8" s="189">
        <f>+'Dati del problema'!B35</f>
        <v>12</v>
      </c>
      <c r="E8" s="189">
        <f>+'Dati del problema'!C35</f>
        <v>100</v>
      </c>
      <c r="F8" s="131">
        <v>4</v>
      </c>
      <c r="G8" s="131">
        <v>20</v>
      </c>
      <c r="H8" s="186">
        <f t="shared" si="0"/>
        <v>4.8</v>
      </c>
      <c r="I8" s="186">
        <f t="shared" si="1"/>
        <v>24</v>
      </c>
      <c r="J8" s="131">
        <v>43.7</v>
      </c>
      <c r="K8" s="131">
        <v>100</v>
      </c>
      <c r="L8" s="186">
        <f t="shared" si="2"/>
        <v>52.44</v>
      </c>
      <c r="M8" s="186">
        <f t="shared" si="3"/>
        <v>120</v>
      </c>
    </row>
    <row r="9" spans="1:13" ht="35.25" customHeight="1" x14ac:dyDescent="0.25">
      <c r="A9" s="188" t="str">
        <f>+'Dati del problema'!A36</f>
        <v>Vitelli e vitelle da 6 a 12 mesi</v>
      </c>
      <c r="B9" s="188" t="s">
        <v>332</v>
      </c>
      <c r="C9" s="188" t="str">
        <f>+'Dati del problema'!D36</f>
        <v>Stabulazione libera con paglia totale</v>
      </c>
      <c r="D9" s="189">
        <f>+'Dati del problema'!B36</f>
        <v>12</v>
      </c>
      <c r="E9" s="189">
        <f>+'Dati del problema'!C36</f>
        <v>300</v>
      </c>
      <c r="F9" s="131">
        <v>4</v>
      </c>
      <c r="G9" s="131">
        <v>17</v>
      </c>
      <c r="H9" s="186">
        <f t="shared" si="0"/>
        <v>14.4</v>
      </c>
      <c r="I9" s="186">
        <f t="shared" si="1"/>
        <v>61.2</v>
      </c>
      <c r="J9" s="131">
        <v>30.6</v>
      </c>
      <c r="K9" s="131">
        <v>103</v>
      </c>
      <c r="L9" s="186">
        <f t="shared" si="2"/>
        <v>110.16</v>
      </c>
      <c r="M9" s="186">
        <f t="shared" si="3"/>
        <v>370.8</v>
      </c>
    </row>
    <row r="10" spans="1:13" ht="35.25" customHeight="1" x14ac:dyDescent="0.25">
      <c r="A10" s="188" t="str">
        <f>+'Dati del problema'!A37</f>
        <v>Tori</v>
      </c>
      <c r="B10" s="188" t="s">
        <v>332</v>
      </c>
      <c r="C10" s="188" t="str">
        <f>+'Dati del problema'!D37</f>
        <v>Stabulazione libera con paglia totale</v>
      </c>
      <c r="D10" s="189">
        <f>+'Dati del problema'!B37</f>
        <v>1</v>
      </c>
      <c r="E10" s="189">
        <f>+'Dati del problema'!C37</f>
        <v>800</v>
      </c>
      <c r="F10" s="131">
        <v>4</v>
      </c>
      <c r="G10" s="131">
        <v>17</v>
      </c>
      <c r="H10" s="186">
        <f t="shared" si="0"/>
        <v>3.2</v>
      </c>
      <c r="I10" s="186">
        <f t="shared" si="1"/>
        <v>13.6</v>
      </c>
      <c r="J10" s="131">
        <v>30.6</v>
      </c>
      <c r="K10" s="131">
        <v>103</v>
      </c>
      <c r="L10" s="186">
        <f t="shared" si="2"/>
        <v>24.48</v>
      </c>
      <c r="M10" s="186">
        <f>+K10*E10*D10/1000</f>
        <v>82.4</v>
      </c>
    </row>
    <row r="11" spans="1:13" ht="35.25" customHeight="1" x14ac:dyDescent="0.25">
      <c r="A11" s="188" t="str">
        <f>+'[1]Dati del problema'!A38</f>
        <v>Vacche in lattazione</v>
      </c>
      <c r="B11" s="188" t="s">
        <v>330</v>
      </c>
      <c r="C11" s="188" t="str">
        <f>+'Dati del problema'!D38</f>
        <v>impianto di mungitura - sala di mungitura con sala di attesa</v>
      </c>
      <c r="D11" s="189">
        <f>+'Dati del problema'!B38</f>
        <v>115</v>
      </c>
      <c r="E11" s="189">
        <f>+'Dati del problema'!C38</f>
        <v>600</v>
      </c>
      <c r="F11" s="131">
        <v>9.5</v>
      </c>
      <c r="G11" s="131"/>
      <c r="H11" s="186">
        <f t="shared" si="0"/>
        <v>655.5</v>
      </c>
      <c r="I11" s="186">
        <f t="shared" si="1"/>
        <v>0</v>
      </c>
      <c r="J11" s="131"/>
      <c r="K11" s="131"/>
      <c r="L11" s="186">
        <f t="shared" si="2"/>
        <v>0</v>
      </c>
      <c r="M11" s="186">
        <f t="shared" si="3"/>
        <v>0</v>
      </c>
    </row>
    <row r="12" spans="1:13" x14ac:dyDescent="0.25">
      <c r="A12" s="175" t="s">
        <v>1</v>
      </c>
      <c r="B12" s="175"/>
      <c r="C12" s="169"/>
      <c r="D12" s="185">
        <f>SUM(D4:D10)</f>
        <v>211</v>
      </c>
      <c r="E12" s="185"/>
      <c r="F12" s="130"/>
      <c r="G12" s="130"/>
      <c r="H12" s="187">
        <f>+SUM(H4:H11)</f>
        <v>3610.7000000000003</v>
      </c>
      <c r="I12" s="187">
        <f>+SUM(I4:I11)</f>
        <v>12292.1</v>
      </c>
      <c r="J12" s="176"/>
      <c r="K12" s="176"/>
      <c r="L12" s="187">
        <f>+SUM(L4:L11)</f>
        <v>666.83</v>
      </c>
      <c r="M12" s="187">
        <f>+SUM(M4:M11)</f>
        <v>2340.7000000000003</v>
      </c>
    </row>
    <row r="13" spans="1:13" ht="28.5" customHeight="1" x14ac:dyDescent="0.25">
      <c r="A13" s="127"/>
      <c r="B13" s="127"/>
      <c r="C13" s="177"/>
      <c r="D13" s="177"/>
      <c r="E13" s="177"/>
      <c r="F13" s="358" t="s">
        <v>302</v>
      </c>
      <c r="G13" s="359"/>
      <c r="H13" s="359"/>
      <c r="I13" s="190">
        <f>+I12/H12</f>
        <v>3.4043537264242389</v>
      </c>
      <c r="J13" s="178"/>
      <c r="K13" s="178"/>
      <c r="L13" s="179"/>
      <c r="M13" s="190">
        <f>+M12/L12</f>
        <v>3.5101900034491553</v>
      </c>
    </row>
    <row r="14" spans="1:13" x14ac:dyDescent="0.25">
      <c r="A14" s="123" t="s">
        <v>224</v>
      </c>
      <c r="B14" s="142"/>
    </row>
    <row r="15" spans="1:13" x14ac:dyDescent="0.25">
      <c r="A15" s="124" t="s">
        <v>225</v>
      </c>
      <c r="B15" s="348"/>
      <c r="I15" s="29"/>
    </row>
    <row r="16" spans="1:13" ht="18" customHeight="1" x14ac:dyDescent="0.25">
      <c r="A16" s="125" t="s">
        <v>226</v>
      </c>
      <c r="B16" s="12" t="s">
        <v>231</v>
      </c>
      <c r="J16" s="113"/>
      <c r="L16" s="29"/>
    </row>
    <row r="17" spans="1:2" x14ac:dyDescent="0.25">
      <c r="A17" s="135" t="s">
        <v>227</v>
      </c>
      <c r="B17" s="349"/>
    </row>
  </sheetData>
  <mergeCells count="6">
    <mergeCell ref="F13:H13"/>
    <mergeCell ref="J2:M2"/>
    <mergeCell ref="A2:A3"/>
    <mergeCell ref="C2:C3"/>
    <mergeCell ref="F2:I2"/>
    <mergeCell ref="B2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K14" sqref="K14"/>
    </sheetView>
  </sheetViews>
  <sheetFormatPr defaultRowHeight="15" x14ac:dyDescent="0.25"/>
  <cols>
    <col min="1" max="1" width="21.7109375" customWidth="1"/>
    <col min="2" max="2" width="10.85546875" customWidth="1"/>
    <col min="7" max="7" width="13.85546875" customWidth="1"/>
    <col min="8" max="8" width="16.7109375" customWidth="1"/>
    <col min="9" max="9" width="11.5703125" customWidth="1"/>
    <col min="10" max="10" width="11.7109375" customWidth="1"/>
  </cols>
  <sheetData>
    <row r="1" spans="1:10" x14ac:dyDescent="0.25">
      <c r="A1" s="126" t="s">
        <v>21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ht="38.25" x14ac:dyDescent="0.25">
      <c r="A2" s="128" t="s">
        <v>0</v>
      </c>
      <c r="B2" s="128" t="s">
        <v>3</v>
      </c>
      <c r="C2" s="128" t="s">
        <v>4</v>
      </c>
      <c r="D2" s="340" t="s">
        <v>336</v>
      </c>
      <c r="E2" s="128" t="s">
        <v>7</v>
      </c>
      <c r="F2" s="128" t="s">
        <v>8</v>
      </c>
      <c r="G2" s="128" t="s">
        <v>9</v>
      </c>
      <c r="H2" s="128" t="s">
        <v>108</v>
      </c>
      <c r="I2" s="128" t="s">
        <v>5</v>
      </c>
      <c r="J2" s="128" t="s">
        <v>6</v>
      </c>
    </row>
    <row r="3" spans="1:10" ht="36.75" customHeight="1" x14ac:dyDescent="0.25">
      <c r="A3" s="129" t="str">
        <f>+'Dati del problema'!D9</f>
        <v>Mais da granella</v>
      </c>
      <c r="B3" s="139" t="s">
        <v>10</v>
      </c>
      <c r="C3" s="132">
        <f>+'Dati del problema'!D11</f>
        <v>13</v>
      </c>
      <c r="D3" s="131">
        <v>0.56000000000000005</v>
      </c>
      <c r="E3" s="131">
        <v>14</v>
      </c>
      <c r="F3" s="137">
        <f>(C3-(C3*E3/100))</f>
        <v>11.18</v>
      </c>
      <c r="G3" s="134">
        <v>1.7000000000000001E-2</v>
      </c>
      <c r="H3" s="138">
        <f>+F3*G3*1000</f>
        <v>190.06</v>
      </c>
      <c r="I3" s="133">
        <f>+'Dati del problema'!D10</f>
        <v>45</v>
      </c>
      <c r="J3" s="137">
        <f>+C3*I3</f>
        <v>585</v>
      </c>
    </row>
    <row r="4" spans="1:10" ht="36.75" customHeight="1" x14ac:dyDescent="0.25">
      <c r="A4" s="129" t="str">
        <f>+'Dati del problema'!D9</f>
        <v>Mais da granella</v>
      </c>
      <c r="B4" s="139" t="s">
        <v>11</v>
      </c>
      <c r="C4" s="350"/>
      <c r="D4" s="184">
        <f>1-D3</f>
        <v>0.43999999999999995</v>
      </c>
      <c r="E4" s="131"/>
      <c r="F4" s="137">
        <f>+F3/D3*D4</f>
        <v>8.784285714285712</v>
      </c>
      <c r="G4" s="134">
        <v>7.0000000000000001E-3</v>
      </c>
      <c r="H4" s="138">
        <f t="shared" ref="H4:H6" si="0">+F4*G4*1000</f>
        <v>61.489999999999981</v>
      </c>
      <c r="I4" s="133">
        <f>+I3</f>
        <v>45</v>
      </c>
      <c r="J4" s="350"/>
    </row>
    <row r="5" spans="1:10" ht="36.75" customHeight="1" x14ac:dyDescent="0.25">
      <c r="A5" s="129" t="str">
        <f>+'Dati del problema'!C9</f>
        <v>Frumento da granella</v>
      </c>
      <c r="B5" s="139" t="s">
        <v>10</v>
      </c>
      <c r="C5" s="132">
        <f>+'Dati del problema'!C11</f>
        <v>6.5</v>
      </c>
      <c r="D5" s="131">
        <v>0.5</v>
      </c>
      <c r="E5" s="131">
        <v>13</v>
      </c>
      <c r="F5" s="137">
        <f>(C5-(C5*E5/100))</f>
        <v>5.6550000000000002</v>
      </c>
      <c r="G5" s="134">
        <v>2.3E-2</v>
      </c>
      <c r="H5" s="138">
        <f t="shared" si="0"/>
        <v>130.06500000000003</v>
      </c>
      <c r="I5" s="133">
        <f>+'Dati del problema'!C10</f>
        <v>20</v>
      </c>
      <c r="J5" s="137">
        <f>+C5*I5</f>
        <v>130</v>
      </c>
    </row>
    <row r="6" spans="1:10" ht="36.75" customHeight="1" x14ac:dyDescent="0.25">
      <c r="A6" s="129" t="str">
        <f>+'Dati del problema'!C9</f>
        <v>Frumento da granella</v>
      </c>
      <c r="B6" s="139" t="s">
        <v>11</v>
      </c>
      <c r="C6" s="350"/>
      <c r="D6" s="184">
        <f>1-D5</f>
        <v>0.5</v>
      </c>
      <c r="E6" s="131"/>
      <c r="F6" s="137">
        <f>+F5/D5*D6</f>
        <v>5.6550000000000002</v>
      </c>
      <c r="G6" s="134">
        <v>6.0000000000000001E-3</v>
      </c>
      <c r="H6" s="138">
        <f t="shared" si="0"/>
        <v>33.93</v>
      </c>
      <c r="I6" s="133">
        <f>+I5</f>
        <v>20</v>
      </c>
      <c r="J6" s="350"/>
    </row>
    <row r="7" spans="1:10" x14ac:dyDescent="0.25">
      <c r="A7" s="4"/>
      <c r="B7" s="4"/>
      <c r="C7" s="1"/>
      <c r="D7" s="7"/>
      <c r="E7" s="1"/>
      <c r="F7" s="1"/>
      <c r="G7" s="1"/>
      <c r="H7" s="3"/>
      <c r="I7" s="1"/>
      <c r="J7" s="1"/>
    </row>
    <row r="8" spans="1:10" x14ac:dyDescent="0.25">
      <c r="A8" s="4"/>
      <c r="B8" s="4"/>
      <c r="C8" s="1"/>
      <c r="D8" s="7"/>
      <c r="E8" s="1"/>
      <c r="F8" s="1"/>
      <c r="G8" s="2"/>
      <c r="H8" s="1"/>
      <c r="I8" s="1"/>
      <c r="J8" s="1"/>
    </row>
    <row r="9" spans="1:10" x14ac:dyDescent="0.25">
      <c r="A9" s="123" t="s">
        <v>224</v>
      </c>
      <c r="B9" s="4"/>
      <c r="C9" s="1"/>
      <c r="D9" s="7"/>
      <c r="E9" s="1"/>
      <c r="F9" s="1"/>
      <c r="G9" s="1"/>
      <c r="H9" s="1"/>
      <c r="I9" s="1"/>
      <c r="J9" s="7"/>
    </row>
    <row r="10" spans="1:10" x14ac:dyDescent="0.25">
      <c r="A10" s="124" t="s">
        <v>225</v>
      </c>
    </row>
    <row r="11" spans="1:10" x14ac:dyDescent="0.25">
      <c r="A11" s="125" t="s">
        <v>226</v>
      </c>
      <c r="B11" s="140" t="s">
        <v>228</v>
      </c>
    </row>
    <row r="12" spans="1:10" x14ac:dyDescent="0.25">
      <c r="A12" s="135" t="s">
        <v>227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B15" sqref="B15"/>
    </sheetView>
  </sheetViews>
  <sheetFormatPr defaultRowHeight="15" x14ac:dyDescent="0.25"/>
  <cols>
    <col min="1" max="1" width="23" bestFit="1" customWidth="1"/>
    <col min="2" max="2" width="20.7109375" bestFit="1" customWidth="1"/>
    <col min="3" max="3" width="22.7109375" bestFit="1" customWidth="1"/>
    <col min="4" max="4" width="27.42578125" bestFit="1" customWidth="1"/>
    <col min="5" max="5" width="20.28515625" customWidth="1"/>
  </cols>
  <sheetData>
    <row r="1" spans="1:8" x14ac:dyDescent="0.25">
      <c r="B1" s="210" t="s">
        <v>214</v>
      </c>
      <c r="C1" s="210" t="s">
        <v>215</v>
      </c>
      <c r="D1" s="29"/>
      <c r="G1" s="29"/>
      <c r="H1" s="29"/>
    </row>
    <row r="2" spans="1:8" x14ac:dyDescent="0.25">
      <c r="A2" s="211" t="s">
        <v>238</v>
      </c>
      <c r="B2" s="333">
        <f>+'Calcolo effluenti allevamento'!H12</f>
        <v>3610.7000000000003</v>
      </c>
      <c r="C2" s="333">
        <f>+'Calcolo effluenti allevamento'!I12</f>
        <v>12292.1</v>
      </c>
      <c r="D2" s="194"/>
    </row>
    <row r="3" spans="1:8" x14ac:dyDescent="0.25">
      <c r="A3" s="211" t="s">
        <v>286</v>
      </c>
      <c r="B3" s="333">
        <f>+'Calcolo effluenti allevamento'!L12</f>
        <v>666.83</v>
      </c>
      <c r="C3" s="333">
        <f>+'Calcolo effluenti allevamento'!M12</f>
        <v>2340.7000000000003</v>
      </c>
      <c r="D3" s="35"/>
    </row>
    <row r="4" spans="1:8" x14ac:dyDescent="0.25">
      <c r="A4" s="35"/>
      <c r="B4" s="29"/>
      <c r="C4" s="29"/>
      <c r="D4" s="35"/>
    </row>
    <row r="5" spans="1:8" ht="25.5" x14ac:dyDescent="0.25">
      <c r="A5" s="229" t="s">
        <v>238</v>
      </c>
      <c r="B5" s="210" t="s">
        <v>293</v>
      </c>
      <c r="C5" s="210" t="s">
        <v>287</v>
      </c>
      <c r="D5" s="210" t="s">
        <v>237</v>
      </c>
    </row>
    <row r="6" spans="1:8" x14ac:dyDescent="0.25">
      <c r="A6" s="218" t="s">
        <v>222</v>
      </c>
      <c r="B6" s="219">
        <f>+'Dati del problema'!G10</f>
        <v>15</v>
      </c>
      <c r="C6" s="219">
        <f>+'Dati del problema'!H10</f>
        <v>20</v>
      </c>
      <c r="D6" s="219">
        <f>+'Dati del problema'!I10</f>
        <v>20</v>
      </c>
    </row>
    <row r="7" spans="1:8" ht="27.75" x14ac:dyDescent="0.25">
      <c r="A7" s="221" t="s">
        <v>291</v>
      </c>
      <c r="B7" s="334">
        <f>+B2/SUM(B6:D6)</f>
        <v>65.649090909090916</v>
      </c>
      <c r="C7" s="334">
        <f>+B2/SUM(B6:D6)</f>
        <v>65.649090909090916</v>
      </c>
      <c r="D7" s="334">
        <f>+B2/SUM(B6:D6)</f>
        <v>65.649090909090916</v>
      </c>
    </row>
    <row r="8" spans="1:8" ht="27.75" x14ac:dyDescent="0.25">
      <c r="A8" s="221" t="s">
        <v>292</v>
      </c>
      <c r="B8" s="223">
        <f>+B7*B6</f>
        <v>984.73636363636376</v>
      </c>
      <c r="C8" s="223">
        <f t="shared" ref="C8:D8" si="0">+C7*C6</f>
        <v>1312.9818181818182</v>
      </c>
      <c r="D8" s="223">
        <f t="shared" si="0"/>
        <v>1312.9818181818182</v>
      </c>
    </row>
    <row r="9" spans="1:8" x14ac:dyDescent="0.25">
      <c r="A9" s="221" t="s">
        <v>233</v>
      </c>
      <c r="B9" s="224" t="s">
        <v>211</v>
      </c>
      <c r="C9" s="224" t="s">
        <v>211</v>
      </c>
      <c r="D9" s="224" t="s">
        <v>285</v>
      </c>
    </row>
    <row r="10" spans="1:8" ht="25.5" x14ac:dyDescent="0.25">
      <c r="A10" s="221" t="s">
        <v>239</v>
      </c>
      <c r="B10" s="224" t="s">
        <v>212</v>
      </c>
      <c r="C10" s="224" t="s">
        <v>212</v>
      </c>
      <c r="D10" s="224" t="s">
        <v>213</v>
      </c>
    </row>
    <row r="11" spans="1:8" x14ac:dyDescent="0.25">
      <c r="A11" s="221" t="s">
        <v>289</v>
      </c>
      <c r="B11" s="227"/>
      <c r="C11" s="227"/>
      <c r="D11" s="227"/>
    </row>
    <row r="12" spans="1:8" ht="25.5" x14ac:dyDescent="0.25">
      <c r="A12" s="229" t="s">
        <v>286</v>
      </c>
      <c r="B12" s="210" t="s">
        <v>294</v>
      </c>
      <c r="C12" s="210" t="s">
        <v>287</v>
      </c>
      <c r="D12" s="210" t="s">
        <v>237</v>
      </c>
    </row>
    <row r="13" spans="1:8" x14ac:dyDescent="0.25">
      <c r="A13" s="221" t="s">
        <v>222</v>
      </c>
      <c r="B13" s="219">
        <f>+'Dati del problema'!G14</f>
        <v>10</v>
      </c>
      <c r="C13" s="232"/>
      <c r="D13" s="233"/>
    </row>
    <row r="14" spans="1:8" ht="27.75" x14ac:dyDescent="0.25">
      <c r="A14" s="221" t="s">
        <v>291</v>
      </c>
      <c r="B14" s="334">
        <f>+B3/B13</f>
        <v>66.683000000000007</v>
      </c>
      <c r="C14" s="232"/>
      <c r="D14" s="233"/>
    </row>
    <row r="15" spans="1:8" ht="27.75" x14ac:dyDescent="0.25">
      <c r="A15" s="221" t="s">
        <v>292</v>
      </c>
      <c r="B15" s="223">
        <f>+B14*B13</f>
        <v>666.83</v>
      </c>
      <c r="C15" s="232"/>
      <c r="D15" s="232"/>
    </row>
    <row r="16" spans="1:8" x14ac:dyDescent="0.25">
      <c r="A16" s="221" t="s">
        <v>233</v>
      </c>
      <c r="B16" s="238" t="s">
        <v>211</v>
      </c>
      <c r="C16" s="232"/>
      <c r="D16" s="232"/>
    </row>
    <row r="17" spans="1:4" ht="25.5" x14ac:dyDescent="0.25">
      <c r="A17" s="221" t="s">
        <v>239</v>
      </c>
      <c r="B17" s="238" t="s">
        <v>212</v>
      </c>
      <c r="C17" s="232"/>
      <c r="D17" s="232"/>
    </row>
    <row r="18" spans="1:4" x14ac:dyDescent="0.25">
      <c r="A18" s="221" t="s">
        <v>289</v>
      </c>
      <c r="B18" s="227"/>
      <c r="C18" s="232"/>
      <c r="D18" s="232"/>
    </row>
    <row r="19" spans="1:4" x14ac:dyDescent="0.25">
      <c r="A19" s="239" t="s">
        <v>290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L9" sqref="L9"/>
    </sheetView>
  </sheetViews>
  <sheetFormatPr defaultRowHeight="15" x14ac:dyDescent="0.25"/>
  <cols>
    <col min="1" max="1" width="26.5703125" customWidth="1"/>
    <col min="2" max="2" width="12.7109375" customWidth="1"/>
    <col min="3" max="10" width="10.42578125" customWidth="1"/>
    <col min="11" max="11" width="12.140625" customWidth="1"/>
    <col min="12" max="12" width="12.42578125" customWidth="1"/>
  </cols>
  <sheetData>
    <row r="1" spans="1:12" ht="15.75" thickBot="1" x14ac:dyDescent="0.3">
      <c r="A1" s="126" t="s">
        <v>28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2" ht="15" customHeight="1" x14ac:dyDescent="0.25">
      <c r="A2" s="304"/>
      <c r="B2" s="288"/>
      <c r="C2" s="366" t="s">
        <v>29</v>
      </c>
      <c r="D2" s="367"/>
      <c r="E2" s="367"/>
      <c r="F2" s="367"/>
      <c r="G2" s="288"/>
      <c r="H2" s="366" t="s">
        <v>30</v>
      </c>
      <c r="I2" s="367"/>
      <c r="J2" s="368"/>
      <c r="K2" s="369" t="s">
        <v>311</v>
      </c>
      <c r="L2" s="370"/>
    </row>
    <row r="3" spans="1:12" ht="53.25" x14ac:dyDescent="0.25">
      <c r="A3" s="305" t="s">
        <v>31</v>
      </c>
      <c r="B3" s="306" t="s">
        <v>222</v>
      </c>
      <c r="C3" s="289" t="s">
        <v>295</v>
      </c>
      <c r="D3" s="240" t="s">
        <v>296</v>
      </c>
      <c r="E3" s="245" t="s">
        <v>303</v>
      </c>
      <c r="F3" s="245" t="s">
        <v>301</v>
      </c>
      <c r="G3" s="290" t="s">
        <v>309</v>
      </c>
      <c r="H3" s="297" t="s">
        <v>32</v>
      </c>
      <c r="I3" s="245" t="s">
        <v>300</v>
      </c>
      <c r="J3" s="290" t="s">
        <v>301</v>
      </c>
      <c r="K3" s="297" t="s">
        <v>300</v>
      </c>
      <c r="L3" s="290" t="s">
        <v>301</v>
      </c>
    </row>
    <row r="4" spans="1:12" ht="30" x14ac:dyDescent="0.25">
      <c r="A4" s="298" t="str">
        <f>+'Dati del problema'!G9</f>
        <v>Mais monosuccessione (liquame)</v>
      </c>
      <c r="B4" s="307">
        <f>+'Dati del problema'!G10</f>
        <v>15</v>
      </c>
      <c r="C4" s="291">
        <f>+'Concimaz. Organica'!B7</f>
        <v>65.649090909090916</v>
      </c>
      <c r="D4" s="241">
        <f>+C4*B4</f>
        <v>984.73636363636376</v>
      </c>
      <c r="E4" s="244">
        <f>+'Calcolo effluenti allevamento'!I13</f>
        <v>3.4043537264242389</v>
      </c>
      <c r="F4" s="241">
        <f>+E4*D4</f>
        <v>3352.3909090909092</v>
      </c>
      <c r="G4" s="292">
        <f>+F4/B4</f>
        <v>223.49272727272728</v>
      </c>
      <c r="H4" s="298" t="str">
        <f>+'Dati del problema'!D16</f>
        <v>urea</v>
      </c>
      <c r="I4" s="243">
        <f>+'Dati del problema'!D15</f>
        <v>50</v>
      </c>
      <c r="J4" s="299">
        <f>+I4*B4</f>
        <v>750</v>
      </c>
      <c r="K4" s="302">
        <f>+'Dati del problema'!D19</f>
        <v>30</v>
      </c>
      <c r="L4" s="299">
        <f>+K4*B4</f>
        <v>450</v>
      </c>
    </row>
    <row r="5" spans="1:12" ht="30" x14ac:dyDescent="0.25">
      <c r="A5" s="298" t="str">
        <f>+'Dati del problema'!H9</f>
        <v>Mais in rotazione con frumento</v>
      </c>
      <c r="B5" s="307">
        <f>+'Dati del problema'!H10</f>
        <v>20</v>
      </c>
      <c r="C5" s="291">
        <f>+'Concimaz. Organica'!C7</f>
        <v>65.649090909090916</v>
      </c>
      <c r="D5" s="241">
        <f t="shared" ref="D5:D7" si="0">+C5*B5</f>
        <v>1312.9818181818182</v>
      </c>
      <c r="E5" s="244">
        <f>+'Calcolo effluenti allevamento'!I13</f>
        <v>3.4043537264242389</v>
      </c>
      <c r="F5" s="241">
        <f t="shared" ref="F5:F7" si="1">+E5*D5</f>
        <v>4469.8545454545456</v>
      </c>
      <c r="G5" s="292">
        <f t="shared" ref="G5:G7" si="2">+F5/B5</f>
        <v>223.49272727272728</v>
      </c>
      <c r="H5" s="298" t="str">
        <f>+'Dati del problema'!D16</f>
        <v>urea</v>
      </c>
      <c r="I5" s="243">
        <f>+'Dati del problema'!D15</f>
        <v>50</v>
      </c>
      <c r="J5" s="299">
        <f>+I5*B5</f>
        <v>1000</v>
      </c>
      <c r="K5" s="302">
        <f>+'Dati del problema'!C19</f>
        <v>30</v>
      </c>
      <c r="L5" s="299">
        <f>+K5*B5</f>
        <v>600</v>
      </c>
    </row>
    <row r="6" spans="1:12" ht="30" x14ac:dyDescent="0.25">
      <c r="A6" s="298" t="str">
        <f>+'Dati del problema'!I9</f>
        <v>Frumento in rotazione con Mais</v>
      </c>
      <c r="B6" s="307">
        <f>+'Dati del problema'!I10</f>
        <v>20</v>
      </c>
      <c r="C6" s="291">
        <f>+'Concimaz. Organica'!D7</f>
        <v>65.649090909090916</v>
      </c>
      <c r="D6" s="241">
        <f t="shared" si="0"/>
        <v>1312.9818181818182</v>
      </c>
      <c r="E6" s="244">
        <f>+'Calcolo effluenti allevamento'!I13</f>
        <v>3.4043537264242389</v>
      </c>
      <c r="F6" s="241">
        <f t="shared" si="1"/>
        <v>4469.8545454545456</v>
      </c>
      <c r="G6" s="292">
        <f t="shared" si="2"/>
        <v>223.49272727272728</v>
      </c>
      <c r="H6" s="298" t="str">
        <f>+'Dati del problema'!C16</f>
        <v>nitrato di ammonio</v>
      </c>
      <c r="I6" s="243">
        <f>+'Dati del problema'!C15</f>
        <v>50</v>
      </c>
      <c r="J6" s="299">
        <f>+I6*B6</f>
        <v>1000</v>
      </c>
      <c r="K6" s="302">
        <f>+'Dati del problema'!D19</f>
        <v>30</v>
      </c>
      <c r="L6" s="299">
        <f>+K6*B6</f>
        <v>600</v>
      </c>
    </row>
    <row r="7" spans="1:12" ht="30.75" thickBot="1" x14ac:dyDescent="0.3">
      <c r="A7" s="300" t="str">
        <f>+'Dati del problema'!G13</f>
        <v>Mais monosuccessione (letame)</v>
      </c>
      <c r="B7" s="308">
        <f>+'Dati del problema'!G14</f>
        <v>10</v>
      </c>
      <c r="C7" s="293">
        <f>+'Concimaz. Organica'!B14</f>
        <v>66.683000000000007</v>
      </c>
      <c r="D7" s="294">
        <f t="shared" si="0"/>
        <v>666.83</v>
      </c>
      <c r="E7" s="295">
        <f>+'Calcolo effluenti allevamento'!M13</f>
        <v>3.5101900034491553</v>
      </c>
      <c r="F7" s="294">
        <f t="shared" si="1"/>
        <v>2340.7000000000003</v>
      </c>
      <c r="G7" s="296">
        <f t="shared" si="2"/>
        <v>234.07000000000002</v>
      </c>
      <c r="H7" s="300" t="str">
        <f>+'Dati del problema'!D16</f>
        <v>urea</v>
      </c>
      <c r="I7" s="301">
        <f>+'Dati del problema'!D15</f>
        <v>50</v>
      </c>
      <c r="J7" s="299">
        <f>+I7*B7</f>
        <v>500</v>
      </c>
      <c r="K7" s="303">
        <f>+'Dati del problema'!D19</f>
        <v>30</v>
      </c>
      <c r="L7" s="299">
        <f>+K7*B7</f>
        <v>300</v>
      </c>
    </row>
    <row r="8" spans="1:12" x14ac:dyDescent="0.25">
      <c r="A8" s="25"/>
      <c r="B8" s="26"/>
      <c r="F8" s="27"/>
      <c r="G8" s="27"/>
      <c r="H8" s="27"/>
      <c r="I8" s="27"/>
      <c r="J8" s="27"/>
    </row>
    <row r="9" spans="1:12" ht="51" x14ac:dyDescent="0.25">
      <c r="E9" s="247" t="s">
        <v>305</v>
      </c>
      <c r="F9" s="241">
        <f>+SUM(F4:F6)</f>
        <v>12292.1</v>
      </c>
      <c r="H9" s="246"/>
      <c r="I9" s="247" t="s">
        <v>306</v>
      </c>
      <c r="J9" s="241">
        <f>+J6</f>
        <v>1000</v>
      </c>
      <c r="K9" s="247" t="s">
        <v>314</v>
      </c>
      <c r="L9" s="241">
        <f>+SUM(L4:L7)</f>
        <v>1950</v>
      </c>
    </row>
    <row r="10" spans="1:12" ht="38.25" x14ac:dyDescent="0.25">
      <c r="E10" s="247" t="s">
        <v>304</v>
      </c>
      <c r="F10" s="241">
        <f>+F7</f>
        <v>2340.7000000000003</v>
      </c>
      <c r="H10" s="246"/>
      <c r="I10" s="247" t="s">
        <v>307</v>
      </c>
      <c r="J10" s="241">
        <f>+J4+J5+J7</f>
        <v>2250</v>
      </c>
    </row>
    <row r="11" spans="1:12" x14ac:dyDescent="0.25">
      <c r="A11" s="123" t="s">
        <v>224</v>
      </c>
    </row>
    <row r="12" spans="1:12" x14ac:dyDescent="0.25">
      <c r="A12" s="124" t="s">
        <v>225</v>
      </c>
    </row>
    <row r="13" spans="1:12" x14ac:dyDescent="0.25">
      <c r="A13" s="125" t="s">
        <v>226</v>
      </c>
    </row>
    <row r="14" spans="1:12" x14ac:dyDescent="0.25">
      <c r="A14" s="135" t="s">
        <v>227</v>
      </c>
    </row>
  </sheetData>
  <mergeCells count="3">
    <mergeCell ref="C2:F2"/>
    <mergeCell ref="H2:J2"/>
    <mergeCell ref="K2:L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L6" sqref="L6"/>
    </sheetView>
  </sheetViews>
  <sheetFormatPr defaultRowHeight="15" x14ac:dyDescent="0.25"/>
  <cols>
    <col min="1" max="1" width="26.85546875" customWidth="1"/>
    <col min="2" max="2" width="15.5703125" customWidth="1"/>
    <col min="3" max="10" width="14.7109375" customWidth="1"/>
  </cols>
  <sheetData>
    <row r="1" spans="1:10" ht="18.75" x14ac:dyDescent="0.3">
      <c r="A1" s="37" t="s">
        <v>148</v>
      </c>
    </row>
    <row r="2" spans="1:10" ht="60.75" customHeight="1" x14ac:dyDescent="0.25">
      <c r="A2" s="31" t="s">
        <v>31</v>
      </c>
      <c r="B2" s="31" t="s">
        <v>118</v>
      </c>
      <c r="C2" s="31" t="s">
        <v>119</v>
      </c>
      <c r="D2" s="31" t="s">
        <v>318</v>
      </c>
      <c r="E2" s="31" t="s">
        <v>326</v>
      </c>
      <c r="F2" s="31" t="s">
        <v>308</v>
      </c>
      <c r="G2" s="31" t="s">
        <v>122</v>
      </c>
      <c r="H2" s="31" t="s">
        <v>44</v>
      </c>
      <c r="I2" s="31" t="s">
        <v>123</v>
      </c>
      <c r="J2" s="31" t="s">
        <v>124</v>
      </c>
    </row>
    <row r="3" spans="1:10" x14ac:dyDescent="0.25">
      <c r="A3" s="32"/>
      <c r="B3" s="32"/>
      <c r="C3" s="32" t="s">
        <v>125</v>
      </c>
      <c r="D3" s="32" t="s">
        <v>126</v>
      </c>
      <c r="E3" s="32" t="s">
        <v>127</v>
      </c>
      <c r="F3" s="32" t="s">
        <v>128</v>
      </c>
      <c r="G3" s="32" t="s">
        <v>129</v>
      </c>
      <c r="H3" s="32"/>
      <c r="I3" s="32" t="s">
        <v>130</v>
      </c>
      <c r="J3" s="32"/>
    </row>
    <row r="4" spans="1:10" x14ac:dyDescent="0.25">
      <c r="A4" s="33"/>
      <c r="B4" s="33"/>
      <c r="C4" s="32" t="s">
        <v>131</v>
      </c>
      <c r="D4" s="32" t="s">
        <v>131</v>
      </c>
      <c r="E4" s="32" t="s">
        <v>131</v>
      </c>
      <c r="F4" s="32" t="s">
        <v>131</v>
      </c>
      <c r="G4" s="32" t="s">
        <v>131</v>
      </c>
      <c r="H4" s="32" t="s">
        <v>131</v>
      </c>
      <c r="I4" s="32" t="s">
        <v>131</v>
      </c>
      <c r="J4" s="32" t="s">
        <v>131</v>
      </c>
    </row>
    <row r="5" spans="1:10" ht="30" x14ac:dyDescent="0.25">
      <c r="A5" s="328" t="str">
        <f>+'Apporti di N'!A4</f>
        <v>Mais monosuccessione (liquame)</v>
      </c>
      <c r="B5" s="329" t="s">
        <v>136</v>
      </c>
      <c r="C5" s="330">
        <f>+'Prod colturali'!H4</f>
        <v>61.489999999999981</v>
      </c>
      <c r="D5" s="327">
        <v>15</v>
      </c>
      <c r="E5" s="327"/>
      <c r="F5" s="330">
        <f>+'Apporti di N'!G4</f>
        <v>223.49272727272728</v>
      </c>
      <c r="G5" s="330">
        <f>+'Apporti di N'!I4</f>
        <v>50</v>
      </c>
      <c r="H5" s="332">
        <f>+SUM(C5:G5)</f>
        <v>349.98272727272729</v>
      </c>
      <c r="I5" s="337">
        <f>+'Prod colturali'!H3</f>
        <v>190.06</v>
      </c>
      <c r="J5" s="332">
        <f>+H5-I5</f>
        <v>159.92272727272729</v>
      </c>
    </row>
    <row r="6" spans="1:10" ht="30" x14ac:dyDescent="0.25">
      <c r="A6" s="328" t="str">
        <f>+'Apporti di N'!A5</f>
        <v>Mais in rotazione con frumento</v>
      </c>
      <c r="B6" s="329" t="s">
        <v>106</v>
      </c>
      <c r="C6" s="330">
        <f>+'Prod colturali'!H6</f>
        <v>33.93</v>
      </c>
      <c r="D6" s="327">
        <v>15</v>
      </c>
      <c r="E6" s="327"/>
      <c r="F6" s="330">
        <f>+'Apporti di N'!G5</f>
        <v>223.49272727272728</v>
      </c>
      <c r="G6" s="330">
        <f>+'Apporti di N'!I5</f>
        <v>50</v>
      </c>
      <c r="H6" s="332">
        <f>+SUM(C6:G6)</f>
        <v>322.42272727272729</v>
      </c>
      <c r="I6" s="337">
        <f>+'Prod colturali'!H5</f>
        <v>130.06500000000003</v>
      </c>
      <c r="J6" s="332">
        <f>+H6-I6</f>
        <v>192.35772727272726</v>
      </c>
    </row>
    <row r="7" spans="1:10" ht="30" x14ac:dyDescent="0.25">
      <c r="A7" s="328" t="str">
        <f>+'Apporti di N'!A6</f>
        <v>Frumento in rotazione con Mais</v>
      </c>
      <c r="B7" s="329" t="s">
        <v>136</v>
      </c>
      <c r="C7" s="330">
        <f>+'Prod colturali'!H4</f>
        <v>61.489999999999981</v>
      </c>
      <c r="D7" s="327">
        <v>20</v>
      </c>
      <c r="E7" s="327"/>
      <c r="F7" s="330">
        <f>+'Apporti di N'!G6</f>
        <v>223.49272727272728</v>
      </c>
      <c r="G7" s="330">
        <f>+'Apporti di N'!I6</f>
        <v>50</v>
      </c>
      <c r="H7" s="332">
        <f>+SUM(C7:G7)</f>
        <v>354.98272727272729</v>
      </c>
      <c r="I7" s="337">
        <f>+I5</f>
        <v>190.06</v>
      </c>
      <c r="J7" s="332">
        <f>+H7-I7</f>
        <v>164.92272727272729</v>
      </c>
    </row>
    <row r="8" spans="1:10" ht="30" x14ac:dyDescent="0.25">
      <c r="A8" s="331" t="str">
        <f>+'Apporti di N'!A7</f>
        <v>Mais monosuccessione (letame)</v>
      </c>
      <c r="B8" s="329" t="s">
        <v>136</v>
      </c>
      <c r="C8" s="330">
        <f>+'Prod colturali'!H4</f>
        <v>61.489999999999981</v>
      </c>
      <c r="D8" s="327">
        <v>15</v>
      </c>
      <c r="E8" s="327"/>
      <c r="F8" s="330">
        <f>+'Apporti di N'!G7</f>
        <v>234.07000000000002</v>
      </c>
      <c r="G8" s="330">
        <f>+'Apporti di N'!I7</f>
        <v>50</v>
      </c>
      <c r="H8" s="332">
        <f>+SUM(C8:G8)</f>
        <v>360.56</v>
      </c>
      <c r="I8" s="337">
        <f>+I7</f>
        <v>190.06</v>
      </c>
      <c r="J8" s="332">
        <f>+H8-I8</f>
        <v>170.5</v>
      </c>
    </row>
    <row r="9" spans="1:10" x14ac:dyDescent="0.25">
      <c r="A9" s="250"/>
    </row>
    <row r="10" spans="1:10" x14ac:dyDescent="0.25">
      <c r="A10" s="249"/>
    </row>
    <row r="11" spans="1:10" x14ac:dyDescent="0.25">
      <c r="A11" s="28" t="s">
        <v>319</v>
      </c>
      <c r="B11" s="34" t="s">
        <v>320</v>
      </c>
    </row>
    <row r="12" spans="1:10" x14ac:dyDescent="0.25">
      <c r="B12" s="34" t="s">
        <v>321</v>
      </c>
    </row>
    <row r="13" spans="1:10" x14ac:dyDescent="0.25">
      <c r="B13" t="s">
        <v>133</v>
      </c>
      <c r="C13" t="s">
        <v>132</v>
      </c>
      <c r="D13" t="s">
        <v>310</v>
      </c>
      <c r="E13" t="s">
        <v>323</v>
      </c>
      <c r="F13">
        <f>30/12*6</f>
        <v>15</v>
      </c>
    </row>
    <row r="14" spans="1:10" x14ac:dyDescent="0.25">
      <c r="C14" t="s">
        <v>106</v>
      </c>
      <c r="D14" t="s">
        <v>322</v>
      </c>
      <c r="E14" t="s">
        <v>324</v>
      </c>
      <c r="F14">
        <f>30/12*8</f>
        <v>20</v>
      </c>
    </row>
    <row r="16" spans="1:10" x14ac:dyDescent="0.25">
      <c r="A16" s="28" t="s">
        <v>325</v>
      </c>
      <c r="B16" s="34" t="s">
        <v>134</v>
      </c>
    </row>
    <row r="17" spans="1:2" x14ac:dyDescent="0.25">
      <c r="B17" s="34" t="s">
        <v>135</v>
      </c>
    </row>
    <row r="18" spans="1:2" x14ac:dyDescent="0.25">
      <c r="A18" s="123" t="s">
        <v>224</v>
      </c>
      <c r="B18" s="34"/>
    </row>
    <row r="19" spans="1:2" x14ac:dyDescent="0.25">
      <c r="A19" s="124" t="s">
        <v>225</v>
      </c>
      <c r="B19" s="34"/>
    </row>
    <row r="20" spans="1:2" x14ac:dyDescent="0.25">
      <c r="A20" s="125" t="s">
        <v>226</v>
      </c>
    </row>
    <row r="21" spans="1:2" x14ac:dyDescent="0.25">
      <c r="A21" s="135" t="s">
        <v>227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M7" sqref="M7"/>
    </sheetView>
  </sheetViews>
  <sheetFormatPr defaultRowHeight="15" x14ac:dyDescent="0.25"/>
  <cols>
    <col min="2" max="2" width="23.5703125" customWidth="1"/>
    <col min="3" max="3" width="27" customWidth="1"/>
    <col min="5" max="5" width="10.140625" customWidth="1"/>
    <col min="7" max="7" width="10" style="39" customWidth="1"/>
  </cols>
  <sheetData>
    <row r="1" spans="1:8" x14ac:dyDescent="0.25">
      <c r="B1" s="8" t="s">
        <v>33</v>
      </c>
      <c r="C1" s="7"/>
      <c r="D1" s="7"/>
      <c r="E1" s="7"/>
      <c r="F1" s="7"/>
      <c r="G1" s="285" t="s">
        <v>109</v>
      </c>
      <c r="H1" s="285">
        <f>+'Prod colturali'!I3+'Prod colturali'!I5</f>
        <v>65</v>
      </c>
    </row>
    <row r="2" spans="1:8" ht="60.75" thickBot="1" x14ac:dyDescent="0.3">
      <c r="B2" s="251" t="s">
        <v>34</v>
      </c>
      <c r="C2" s="251" t="s">
        <v>35</v>
      </c>
      <c r="D2" s="251" t="s">
        <v>317</v>
      </c>
      <c r="E2" s="251" t="s">
        <v>36</v>
      </c>
      <c r="F2" s="251" t="s">
        <v>37</v>
      </c>
      <c r="G2" s="251" t="s">
        <v>38</v>
      </c>
      <c r="H2" s="251" t="s">
        <v>39</v>
      </c>
    </row>
    <row r="3" spans="1:8" x14ac:dyDescent="0.25">
      <c r="A3" s="371" t="s">
        <v>40</v>
      </c>
      <c r="B3" s="252" t="s">
        <v>41</v>
      </c>
      <c r="C3" s="260" t="str">
        <f>+'Apporti di N'!H6</f>
        <v>nitrato di ammonio</v>
      </c>
      <c r="D3" s="264"/>
      <c r="E3" s="265"/>
      <c r="F3" s="320"/>
      <c r="G3" s="286"/>
      <c r="H3" s="277"/>
    </row>
    <row r="4" spans="1:8" x14ac:dyDescent="0.25">
      <c r="A4" s="372"/>
      <c r="B4" s="253"/>
      <c r="C4" s="261" t="str">
        <f>+'Apporti di N'!H4</f>
        <v>urea</v>
      </c>
      <c r="D4" s="266"/>
      <c r="E4" s="267"/>
      <c r="F4" s="286"/>
      <c r="G4" s="286"/>
      <c r="H4" s="278"/>
    </row>
    <row r="5" spans="1:8" x14ac:dyDescent="0.25">
      <c r="A5" s="372"/>
      <c r="B5" s="253" t="s">
        <v>42</v>
      </c>
      <c r="C5" s="261" t="str">
        <f>+'Dati del problema'!A42</f>
        <v>erba medica</v>
      </c>
      <c r="D5" s="268">
        <f>+'Dati del problema'!C42</f>
        <v>25000</v>
      </c>
      <c r="E5" s="267">
        <f>+'Dati del problema'!E42</f>
        <v>2.88</v>
      </c>
      <c r="F5" s="321"/>
      <c r="G5" s="286"/>
      <c r="H5" s="278"/>
    </row>
    <row r="6" spans="1:8" x14ac:dyDescent="0.25">
      <c r="A6" s="372"/>
      <c r="B6" s="253"/>
      <c r="C6" s="261" t="str">
        <f>+'Dati del problema'!A43</f>
        <v>mangime per manze</v>
      </c>
      <c r="D6" s="268">
        <f>+'Dati del problema'!C43</f>
        <v>35000</v>
      </c>
      <c r="E6" s="267">
        <f>+'Dati del problema'!E43</f>
        <v>2.56</v>
      </c>
      <c r="F6" s="321"/>
      <c r="G6" s="286"/>
      <c r="H6" s="278"/>
    </row>
    <row r="7" spans="1:8" x14ac:dyDescent="0.25">
      <c r="A7" s="372"/>
      <c r="B7" s="253"/>
      <c r="C7" s="261" t="str">
        <f>+'Dati del problema'!A44</f>
        <v>nucleo per vacche</v>
      </c>
      <c r="D7" s="268">
        <f>+'Dati del problema'!C44</f>
        <v>70000</v>
      </c>
      <c r="E7" s="267">
        <f>+'Dati del problema'!E44</f>
        <v>4.96</v>
      </c>
      <c r="F7" s="321"/>
      <c r="G7" s="286"/>
      <c r="H7" s="278"/>
    </row>
    <row r="8" spans="1:8" x14ac:dyDescent="0.25">
      <c r="A8" s="372"/>
      <c r="B8" s="253"/>
      <c r="C8" s="261" t="str">
        <f>+'Dati del problema'!A45</f>
        <v>latte in polvere</v>
      </c>
      <c r="D8" s="268">
        <f>+'Dati del problema'!C45</f>
        <v>5000</v>
      </c>
      <c r="E8" s="267">
        <f>+'Dati del problema'!E45</f>
        <v>5.76</v>
      </c>
      <c r="F8" s="321"/>
      <c r="G8" s="286"/>
      <c r="H8" s="278"/>
    </row>
    <row r="9" spans="1:8" x14ac:dyDescent="0.25">
      <c r="A9" s="372"/>
      <c r="B9" s="253"/>
      <c r="C9" s="261" t="str">
        <f>+'Dati del problema'!A46</f>
        <v>mais insilato</v>
      </c>
      <c r="D9" s="268">
        <f>+'Dati del problema'!C46</f>
        <v>700000</v>
      </c>
      <c r="E9" s="267">
        <f>+'Dati del problema'!E46</f>
        <v>1.28</v>
      </c>
      <c r="F9" s="321"/>
      <c r="G9" s="286"/>
      <c r="H9" s="278"/>
    </row>
    <row r="10" spans="1:8" x14ac:dyDescent="0.25">
      <c r="A10" s="372"/>
      <c r="B10" s="253"/>
      <c r="C10" s="261" t="str">
        <f>+'Dati del problema'!A47</f>
        <v>fieno di loiessa</v>
      </c>
      <c r="D10" s="268">
        <f>+'Dati del problema'!C47</f>
        <v>35000</v>
      </c>
      <c r="E10" s="267">
        <f>+'Dati del problema'!E47</f>
        <v>1.6</v>
      </c>
      <c r="F10" s="321"/>
      <c r="G10" s="286"/>
      <c r="H10" s="278"/>
    </row>
    <row r="11" spans="1:8" x14ac:dyDescent="0.25">
      <c r="A11" s="372"/>
      <c r="B11" s="253"/>
      <c r="C11" s="261" t="str">
        <f>+'Dati del problema'!A48</f>
        <v>segatura</v>
      </c>
      <c r="D11" s="268">
        <f>+'Dati del problema'!C48</f>
        <v>55000</v>
      </c>
      <c r="E11" s="267">
        <f>+'Dati del problema'!E48</f>
        <v>0.4</v>
      </c>
      <c r="F11" s="321"/>
      <c r="G11" s="286"/>
      <c r="H11" s="278"/>
    </row>
    <row r="12" spans="1:8" x14ac:dyDescent="0.25">
      <c r="A12" s="372"/>
      <c r="B12" s="253" t="s">
        <v>311</v>
      </c>
      <c r="C12" s="261" t="s">
        <v>312</v>
      </c>
      <c r="D12" s="268"/>
      <c r="E12" s="267"/>
      <c r="F12" s="286"/>
      <c r="G12" s="286"/>
      <c r="H12" s="278"/>
    </row>
    <row r="13" spans="1:8" x14ac:dyDescent="0.25">
      <c r="A13" s="372"/>
      <c r="B13" s="253"/>
      <c r="C13" s="261"/>
      <c r="D13" s="268"/>
      <c r="E13" s="267"/>
      <c r="F13" s="321"/>
      <c r="G13" s="286"/>
      <c r="H13" s="278"/>
    </row>
    <row r="14" spans="1:8" x14ac:dyDescent="0.25">
      <c r="A14" s="372"/>
      <c r="B14" s="253"/>
      <c r="C14" s="261"/>
      <c r="D14" s="268"/>
      <c r="E14" s="267"/>
      <c r="F14" s="286"/>
      <c r="G14" s="286"/>
      <c r="H14" s="278"/>
    </row>
    <row r="15" spans="1:8" ht="15.75" thickBot="1" x14ac:dyDescent="0.3">
      <c r="A15" s="374"/>
      <c r="B15" s="254" t="s">
        <v>44</v>
      </c>
      <c r="C15" s="273"/>
      <c r="D15" s="274"/>
      <c r="E15" s="275"/>
      <c r="F15" s="276"/>
      <c r="G15" s="276"/>
      <c r="H15" s="276"/>
    </row>
    <row r="16" spans="1:8" ht="17.25" customHeight="1" x14ac:dyDescent="0.25">
      <c r="A16" s="371" t="s">
        <v>45</v>
      </c>
      <c r="B16" s="255" t="s">
        <v>46</v>
      </c>
      <c r="C16" s="262" t="str">
        <f>+'Dati del problema'!A50</f>
        <v xml:space="preserve">latte </v>
      </c>
      <c r="D16" s="269">
        <f>+'Dati del problema'!C50</f>
        <v>500000</v>
      </c>
      <c r="E16" s="270">
        <f>+'Dati del problema'!E50</f>
        <v>0.56000000000000005</v>
      </c>
      <c r="F16" s="322"/>
      <c r="G16" s="311"/>
      <c r="H16" s="281"/>
    </row>
    <row r="17" spans="1:10" ht="30" x14ac:dyDescent="0.25">
      <c r="A17" s="372"/>
      <c r="B17" s="256" t="s">
        <v>47</v>
      </c>
      <c r="C17" s="263" t="str">
        <f>+'Dati del problema'!A51</f>
        <v>vacche di fine carriera (10 capi)</v>
      </c>
      <c r="D17" s="271">
        <f>+'Dati del problema'!C51</f>
        <v>6500</v>
      </c>
      <c r="E17" s="272">
        <f>+'Dati del problema'!E51</f>
        <v>2.4</v>
      </c>
      <c r="F17" s="323"/>
      <c r="G17" s="312"/>
      <c r="H17" s="282"/>
    </row>
    <row r="18" spans="1:10" ht="30" x14ac:dyDescent="0.25">
      <c r="A18" s="372"/>
      <c r="B18" s="256"/>
      <c r="C18" s="263" t="str">
        <f>+'Dati del problema'!A52</f>
        <v>vitelli di 30 giorni di vita (10 capi)</v>
      </c>
      <c r="D18" s="271">
        <f>+'Dati del problema'!C52</f>
        <v>600</v>
      </c>
      <c r="E18" s="272">
        <f>+'Dati del problema'!E52</f>
        <v>2.4</v>
      </c>
      <c r="F18" s="323"/>
      <c r="G18" s="325"/>
      <c r="H18" s="326"/>
    </row>
    <row r="19" spans="1:10" x14ac:dyDescent="0.25">
      <c r="A19" s="373"/>
      <c r="B19" s="313" t="s">
        <v>316</v>
      </c>
      <c r="C19" s="314" t="s">
        <v>106</v>
      </c>
      <c r="D19" s="315">
        <f>+'Dati del problema'!C26</f>
        <v>113100</v>
      </c>
      <c r="E19" s="316">
        <f>+'Dati del problema'!D26</f>
        <v>2.2999999999999998</v>
      </c>
      <c r="F19" s="323"/>
      <c r="G19" s="312"/>
      <c r="H19" s="282"/>
    </row>
    <row r="20" spans="1:10" x14ac:dyDescent="0.25">
      <c r="A20" s="373"/>
      <c r="B20" s="313"/>
      <c r="C20" s="314"/>
      <c r="D20" s="315"/>
      <c r="E20" s="316"/>
      <c r="F20" s="324"/>
      <c r="G20" s="317"/>
      <c r="H20" s="318"/>
    </row>
    <row r="21" spans="1:10" ht="17.25" customHeight="1" thickBot="1" x14ac:dyDescent="0.3">
      <c r="A21" s="374"/>
      <c r="B21" s="257" t="s">
        <v>48</v>
      </c>
      <c r="C21" s="258"/>
      <c r="D21" s="259"/>
      <c r="E21" s="259"/>
      <c r="F21" s="279"/>
      <c r="G21" s="279"/>
      <c r="H21" s="280"/>
    </row>
    <row r="23" spans="1:10" x14ac:dyDescent="0.25">
      <c r="B23" s="7"/>
      <c r="C23" s="8"/>
      <c r="D23" s="9" t="s">
        <v>49</v>
      </c>
      <c r="E23" s="10"/>
      <c r="F23" s="335"/>
      <c r="G23" s="336"/>
      <c r="H23" s="8"/>
    </row>
    <row r="24" spans="1:10" x14ac:dyDescent="0.25">
      <c r="B24" s="7"/>
      <c r="C24" s="8"/>
      <c r="D24" s="8"/>
      <c r="E24" s="8"/>
      <c r="F24" s="309"/>
      <c r="G24" s="309"/>
      <c r="H24" s="8"/>
    </row>
    <row r="25" spans="1:10" x14ac:dyDescent="0.25">
      <c r="B25" s="7"/>
      <c r="C25" s="8"/>
      <c r="D25" s="9" t="s">
        <v>50</v>
      </c>
      <c r="E25" s="10"/>
      <c r="F25" s="310"/>
      <c r="G25" s="283"/>
      <c r="H25" s="8"/>
      <c r="J25" s="29"/>
    </row>
    <row r="27" spans="1:10" x14ac:dyDescent="0.25">
      <c r="B27" s="123" t="s">
        <v>224</v>
      </c>
    </row>
    <row r="28" spans="1:10" x14ac:dyDescent="0.25">
      <c r="B28" s="124" t="s">
        <v>225</v>
      </c>
    </row>
    <row r="29" spans="1:10" x14ac:dyDescent="0.25">
      <c r="B29" s="125" t="s">
        <v>226</v>
      </c>
    </row>
    <row r="30" spans="1:10" x14ac:dyDescent="0.25">
      <c r="B30" s="135" t="s">
        <v>227</v>
      </c>
    </row>
  </sheetData>
  <mergeCells count="2">
    <mergeCell ref="A16:A21"/>
    <mergeCell ref="A3:A1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I15" sqref="I15"/>
    </sheetView>
  </sheetViews>
  <sheetFormatPr defaultRowHeight="15" x14ac:dyDescent="0.25"/>
  <cols>
    <col min="1" max="1" width="23.7109375" customWidth="1"/>
    <col min="2" max="2" width="11.7109375" customWidth="1"/>
    <col min="3" max="4" width="12.140625" customWidth="1"/>
    <col min="5" max="5" width="10.42578125" customWidth="1"/>
    <col min="6" max="6" width="15.5703125" customWidth="1"/>
    <col min="7" max="7" width="11.140625" customWidth="1"/>
    <col min="8" max="8" width="13.140625" customWidth="1"/>
    <col min="9" max="9" width="14.5703125" customWidth="1"/>
    <col min="10" max="10" width="12" customWidth="1"/>
    <col min="11" max="11" width="14.5703125" customWidth="1"/>
    <col min="12" max="12" width="9.7109375" customWidth="1"/>
    <col min="13" max="13" width="10.28515625" customWidth="1"/>
  </cols>
  <sheetData>
    <row r="1" spans="1:13" ht="18.75" x14ac:dyDescent="0.3">
      <c r="A1" s="37" t="s">
        <v>152</v>
      </c>
    </row>
    <row r="2" spans="1:13" ht="76.5" x14ac:dyDescent="0.25">
      <c r="A2" s="31" t="s">
        <v>31</v>
      </c>
      <c r="B2" s="31" t="s">
        <v>118</v>
      </c>
      <c r="C2" s="31" t="s">
        <v>119</v>
      </c>
      <c r="D2" s="31" t="s">
        <v>120</v>
      </c>
      <c r="E2" s="31" t="s">
        <v>137</v>
      </c>
      <c r="F2" s="31" t="s">
        <v>121</v>
      </c>
      <c r="G2" s="31" t="s">
        <v>149</v>
      </c>
      <c r="H2" s="31" t="s">
        <v>122</v>
      </c>
      <c r="I2" s="31" t="s">
        <v>327</v>
      </c>
      <c r="J2" s="31" t="s">
        <v>44</v>
      </c>
      <c r="K2" s="31" t="s">
        <v>123</v>
      </c>
      <c r="L2" s="31" t="s">
        <v>150</v>
      </c>
      <c r="M2" s="38" t="s">
        <v>151</v>
      </c>
    </row>
    <row r="3" spans="1:13" x14ac:dyDescent="0.25">
      <c r="A3" s="32"/>
      <c r="B3" s="32"/>
      <c r="C3" s="32" t="s">
        <v>125</v>
      </c>
      <c r="D3" s="32" t="s">
        <v>126</v>
      </c>
      <c r="E3" s="32" t="s">
        <v>127</v>
      </c>
      <c r="F3" s="32" t="s">
        <v>128</v>
      </c>
      <c r="G3" s="32"/>
      <c r="H3" s="32" t="s">
        <v>129</v>
      </c>
      <c r="I3" s="32"/>
      <c r="J3" s="32"/>
      <c r="K3" s="32" t="s">
        <v>130</v>
      </c>
      <c r="L3" s="32"/>
      <c r="M3" s="32"/>
    </row>
    <row r="4" spans="1:13" x14ac:dyDescent="0.25">
      <c r="A4" s="33"/>
      <c r="B4" s="33"/>
      <c r="C4" s="32" t="s">
        <v>131</v>
      </c>
      <c r="D4" s="32" t="s">
        <v>131</v>
      </c>
      <c r="E4" s="32" t="s">
        <v>131</v>
      </c>
      <c r="F4" s="32" t="s">
        <v>131</v>
      </c>
      <c r="G4" s="32" t="s">
        <v>116</v>
      </c>
      <c r="H4" s="32" t="s">
        <v>131</v>
      </c>
      <c r="I4" s="32" t="s">
        <v>116</v>
      </c>
      <c r="J4" s="32" t="s">
        <v>131</v>
      </c>
      <c r="K4" s="32" t="s">
        <v>131</v>
      </c>
      <c r="L4" s="32" t="s">
        <v>131</v>
      </c>
      <c r="M4" s="32" t="s">
        <v>131</v>
      </c>
    </row>
    <row r="5" spans="1:13" ht="30" x14ac:dyDescent="0.25">
      <c r="A5" s="331" t="str">
        <f>+'Soil Surface Balance'!A5</f>
        <v>Mais monosuccessione (liquame)</v>
      </c>
      <c r="B5" s="331" t="str">
        <f>+'Soil Surface Balance'!B5</f>
        <v xml:space="preserve">Mais da granella </v>
      </c>
      <c r="C5" s="339">
        <f>+'Soil Surface Balance'!C5</f>
        <v>61.489999999999981</v>
      </c>
      <c r="D5" s="339">
        <f>+'Soil Surface Balance'!D5</f>
        <v>15</v>
      </c>
      <c r="E5" s="339">
        <f>+'Soil Surface Balance'!E5</f>
        <v>0</v>
      </c>
      <c r="F5" s="339">
        <f>+'Soil Surface Balance'!F5</f>
        <v>223.49272727272728</v>
      </c>
      <c r="G5" s="338">
        <f>+'Concimaz. Organica'!B11</f>
        <v>0</v>
      </c>
      <c r="H5" s="330">
        <f>+'Soil Surface Balance'!G5</f>
        <v>50</v>
      </c>
      <c r="I5" s="338"/>
      <c r="J5" s="332"/>
      <c r="K5" s="337">
        <f>+'Soil Surface Balance'!I5</f>
        <v>190.06</v>
      </c>
      <c r="L5" s="332"/>
      <c r="M5" s="332"/>
    </row>
    <row r="6" spans="1:13" ht="30" x14ac:dyDescent="0.25">
      <c r="A6" s="331" t="str">
        <f>+'Soil Surface Balance'!A6</f>
        <v>Mais in rotazione con frumento</v>
      </c>
      <c r="B6" s="331" t="str">
        <f>+'Soil Surface Balance'!B6</f>
        <v>Frumento</v>
      </c>
      <c r="C6" s="339">
        <f>+'Soil Surface Balance'!C6</f>
        <v>33.93</v>
      </c>
      <c r="D6" s="339">
        <f>+'Soil Surface Balance'!D6</f>
        <v>15</v>
      </c>
      <c r="E6" s="339">
        <f>+'Soil Surface Balance'!E6</f>
        <v>0</v>
      </c>
      <c r="F6" s="339">
        <f>+'Soil Surface Balance'!F6</f>
        <v>223.49272727272728</v>
      </c>
      <c r="G6" s="338">
        <f>+'Concimaz. Organica'!C11</f>
        <v>0</v>
      </c>
      <c r="H6" s="330">
        <f>+'Soil Surface Balance'!G6</f>
        <v>50</v>
      </c>
      <c r="I6" s="338"/>
      <c r="J6" s="332"/>
      <c r="K6" s="337">
        <f>+'Soil Surface Balance'!I6</f>
        <v>130.06500000000003</v>
      </c>
      <c r="L6" s="332"/>
      <c r="M6" s="332"/>
    </row>
    <row r="7" spans="1:13" ht="30" x14ac:dyDescent="0.25">
      <c r="A7" s="331" t="str">
        <f>+'Soil Surface Balance'!A7</f>
        <v>Frumento in rotazione con Mais</v>
      </c>
      <c r="B7" s="331" t="str">
        <f>+'Soil Surface Balance'!B7</f>
        <v xml:space="preserve">Mais da granella </v>
      </c>
      <c r="C7" s="339">
        <f>+'Soil Surface Balance'!C7</f>
        <v>61.489999999999981</v>
      </c>
      <c r="D7" s="339">
        <f>+'Soil Surface Balance'!D7</f>
        <v>20</v>
      </c>
      <c r="E7" s="339">
        <f>+'Soil Surface Balance'!E7</f>
        <v>0</v>
      </c>
      <c r="F7" s="339">
        <f>+'Soil Surface Balance'!F7</f>
        <v>223.49272727272728</v>
      </c>
      <c r="G7" s="338">
        <f>+'Concimaz. Organica'!D11</f>
        <v>0</v>
      </c>
      <c r="H7" s="330">
        <f>+'Soil Surface Balance'!G7</f>
        <v>50</v>
      </c>
      <c r="I7" s="338"/>
      <c r="J7" s="332"/>
      <c r="K7" s="337">
        <f>+'Soil Surface Balance'!I7</f>
        <v>190.06</v>
      </c>
      <c r="L7" s="332"/>
      <c r="M7" s="332"/>
    </row>
    <row r="8" spans="1:13" ht="30" x14ac:dyDescent="0.25">
      <c r="A8" s="331" t="str">
        <f>+'Soil Surface Balance'!A8</f>
        <v>Mais monosuccessione (letame)</v>
      </c>
      <c r="B8" s="331" t="str">
        <f>+'Soil Surface Balance'!B8</f>
        <v xml:space="preserve">Mais da granella </v>
      </c>
      <c r="C8" s="339">
        <f>+'Soil Surface Balance'!C8</f>
        <v>61.489999999999981</v>
      </c>
      <c r="D8" s="339">
        <f>+'Soil Surface Balance'!D8</f>
        <v>15</v>
      </c>
      <c r="E8" s="339">
        <f>+'Soil Surface Balance'!E8</f>
        <v>0</v>
      </c>
      <c r="F8" s="339">
        <f>+'Soil Surface Balance'!F8</f>
        <v>234.07000000000002</v>
      </c>
      <c r="G8" s="338">
        <f>+'Concimaz. Organica'!B18</f>
        <v>0</v>
      </c>
      <c r="H8" s="330">
        <f>+'Soil Surface Balance'!G8</f>
        <v>50</v>
      </c>
      <c r="I8" s="338"/>
      <c r="J8" s="332"/>
      <c r="K8" s="337">
        <f>+'Soil Surface Balance'!I8</f>
        <v>190.06</v>
      </c>
      <c r="L8" s="332"/>
      <c r="M8" s="332"/>
    </row>
    <row r="12" spans="1:13" x14ac:dyDescent="0.25">
      <c r="A12" s="28" t="s">
        <v>319</v>
      </c>
      <c r="B12" t="s">
        <v>328</v>
      </c>
    </row>
    <row r="14" spans="1:13" x14ac:dyDescent="0.25">
      <c r="A14" s="123" t="s">
        <v>224</v>
      </c>
    </row>
    <row r="15" spans="1:13" x14ac:dyDescent="0.25">
      <c r="A15" s="124" t="s">
        <v>225</v>
      </c>
    </row>
    <row r="16" spans="1:13" x14ac:dyDescent="0.25">
      <c r="A16" s="125" t="s">
        <v>226</v>
      </c>
    </row>
    <row r="17" spans="1:1" x14ac:dyDescent="0.25">
      <c r="A17" s="135" t="s">
        <v>227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7"/>
  <sheetViews>
    <sheetView topLeftCell="A4" workbookViewId="0">
      <selection activeCell="D26" sqref="D26"/>
    </sheetView>
  </sheetViews>
  <sheetFormatPr defaultRowHeight="15" x14ac:dyDescent="0.25"/>
  <cols>
    <col min="1" max="1" width="20.140625" customWidth="1"/>
    <col min="2" max="2" width="21.5703125" customWidth="1"/>
    <col min="11" max="11" width="6" style="30" customWidth="1"/>
    <col min="257" max="257" width="20.140625" customWidth="1"/>
    <col min="258" max="258" width="19.85546875" customWidth="1"/>
    <col min="267" max="267" width="6" customWidth="1"/>
    <col min="513" max="513" width="20.140625" customWidth="1"/>
    <col min="514" max="514" width="19.85546875" customWidth="1"/>
    <col min="523" max="523" width="6" customWidth="1"/>
    <col min="769" max="769" width="20.140625" customWidth="1"/>
    <col min="770" max="770" width="19.85546875" customWidth="1"/>
    <col min="779" max="779" width="6" customWidth="1"/>
    <col min="1025" max="1025" width="20.140625" customWidth="1"/>
    <col min="1026" max="1026" width="19.85546875" customWidth="1"/>
    <col min="1035" max="1035" width="6" customWidth="1"/>
    <col min="1281" max="1281" width="20.140625" customWidth="1"/>
    <col min="1282" max="1282" width="19.85546875" customWidth="1"/>
    <col min="1291" max="1291" width="6" customWidth="1"/>
    <col min="1537" max="1537" width="20.140625" customWidth="1"/>
    <col min="1538" max="1538" width="19.85546875" customWidth="1"/>
    <col min="1547" max="1547" width="6" customWidth="1"/>
    <col min="1793" max="1793" width="20.140625" customWidth="1"/>
    <col min="1794" max="1794" width="19.85546875" customWidth="1"/>
    <col min="1803" max="1803" width="6" customWidth="1"/>
    <col min="2049" max="2049" width="20.140625" customWidth="1"/>
    <col min="2050" max="2050" width="19.85546875" customWidth="1"/>
    <col min="2059" max="2059" width="6" customWidth="1"/>
    <col min="2305" max="2305" width="20.140625" customWidth="1"/>
    <col min="2306" max="2306" width="19.85546875" customWidth="1"/>
    <col min="2315" max="2315" width="6" customWidth="1"/>
    <col min="2561" max="2561" width="20.140625" customWidth="1"/>
    <col min="2562" max="2562" width="19.85546875" customWidth="1"/>
    <col min="2571" max="2571" width="6" customWidth="1"/>
    <col min="2817" max="2817" width="20.140625" customWidth="1"/>
    <col min="2818" max="2818" width="19.85546875" customWidth="1"/>
    <col min="2827" max="2827" width="6" customWidth="1"/>
    <col min="3073" max="3073" width="20.140625" customWidth="1"/>
    <col min="3074" max="3074" width="19.85546875" customWidth="1"/>
    <col min="3083" max="3083" width="6" customWidth="1"/>
    <col min="3329" max="3329" width="20.140625" customWidth="1"/>
    <col min="3330" max="3330" width="19.85546875" customWidth="1"/>
    <col min="3339" max="3339" width="6" customWidth="1"/>
    <col min="3585" max="3585" width="20.140625" customWidth="1"/>
    <col min="3586" max="3586" width="19.85546875" customWidth="1"/>
    <col min="3595" max="3595" width="6" customWidth="1"/>
    <col min="3841" max="3841" width="20.140625" customWidth="1"/>
    <col min="3842" max="3842" width="19.85546875" customWidth="1"/>
    <col min="3851" max="3851" width="6" customWidth="1"/>
    <col min="4097" max="4097" width="20.140625" customWidth="1"/>
    <col min="4098" max="4098" width="19.85546875" customWidth="1"/>
    <col min="4107" max="4107" width="6" customWidth="1"/>
    <col min="4353" max="4353" width="20.140625" customWidth="1"/>
    <col min="4354" max="4354" width="19.85546875" customWidth="1"/>
    <col min="4363" max="4363" width="6" customWidth="1"/>
    <col min="4609" max="4609" width="20.140625" customWidth="1"/>
    <col min="4610" max="4610" width="19.85546875" customWidth="1"/>
    <col min="4619" max="4619" width="6" customWidth="1"/>
    <col min="4865" max="4865" width="20.140625" customWidth="1"/>
    <col min="4866" max="4866" width="19.85546875" customWidth="1"/>
    <col min="4875" max="4875" width="6" customWidth="1"/>
    <col min="5121" max="5121" width="20.140625" customWidth="1"/>
    <col min="5122" max="5122" width="19.85546875" customWidth="1"/>
    <col min="5131" max="5131" width="6" customWidth="1"/>
    <col min="5377" max="5377" width="20.140625" customWidth="1"/>
    <col min="5378" max="5378" width="19.85546875" customWidth="1"/>
    <col min="5387" max="5387" width="6" customWidth="1"/>
    <col min="5633" max="5633" width="20.140625" customWidth="1"/>
    <col min="5634" max="5634" width="19.85546875" customWidth="1"/>
    <col min="5643" max="5643" width="6" customWidth="1"/>
    <col min="5889" max="5889" width="20.140625" customWidth="1"/>
    <col min="5890" max="5890" width="19.85546875" customWidth="1"/>
    <col min="5899" max="5899" width="6" customWidth="1"/>
    <col min="6145" max="6145" width="20.140625" customWidth="1"/>
    <col min="6146" max="6146" width="19.85546875" customWidth="1"/>
    <col min="6155" max="6155" width="6" customWidth="1"/>
    <col min="6401" max="6401" width="20.140625" customWidth="1"/>
    <col min="6402" max="6402" width="19.85546875" customWidth="1"/>
    <col min="6411" max="6411" width="6" customWidth="1"/>
    <col min="6657" max="6657" width="20.140625" customWidth="1"/>
    <col min="6658" max="6658" width="19.85546875" customWidth="1"/>
    <col min="6667" max="6667" width="6" customWidth="1"/>
    <col min="6913" max="6913" width="20.140625" customWidth="1"/>
    <col min="6914" max="6914" width="19.85546875" customWidth="1"/>
    <col min="6923" max="6923" width="6" customWidth="1"/>
    <col min="7169" max="7169" width="20.140625" customWidth="1"/>
    <col min="7170" max="7170" width="19.85546875" customWidth="1"/>
    <col min="7179" max="7179" width="6" customWidth="1"/>
    <col min="7425" max="7425" width="20.140625" customWidth="1"/>
    <col min="7426" max="7426" width="19.85546875" customWidth="1"/>
    <col min="7435" max="7435" width="6" customWidth="1"/>
    <col min="7681" max="7681" width="20.140625" customWidth="1"/>
    <col min="7682" max="7682" width="19.85546875" customWidth="1"/>
    <col min="7691" max="7691" width="6" customWidth="1"/>
    <col min="7937" max="7937" width="20.140625" customWidth="1"/>
    <col min="7938" max="7938" width="19.85546875" customWidth="1"/>
    <col min="7947" max="7947" width="6" customWidth="1"/>
    <col min="8193" max="8193" width="20.140625" customWidth="1"/>
    <col min="8194" max="8194" width="19.85546875" customWidth="1"/>
    <col min="8203" max="8203" width="6" customWidth="1"/>
    <col min="8449" max="8449" width="20.140625" customWidth="1"/>
    <col min="8450" max="8450" width="19.85546875" customWidth="1"/>
    <col min="8459" max="8459" width="6" customWidth="1"/>
    <col min="8705" max="8705" width="20.140625" customWidth="1"/>
    <col min="8706" max="8706" width="19.85546875" customWidth="1"/>
    <col min="8715" max="8715" width="6" customWidth="1"/>
    <col min="8961" max="8961" width="20.140625" customWidth="1"/>
    <col min="8962" max="8962" width="19.85546875" customWidth="1"/>
    <col min="8971" max="8971" width="6" customWidth="1"/>
    <col min="9217" max="9217" width="20.140625" customWidth="1"/>
    <col min="9218" max="9218" width="19.85546875" customWidth="1"/>
    <col min="9227" max="9227" width="6" customWidth="1"/>
    <col min="9473" max="9473" width="20.140625" customWidth="1"/>
    <col min="9474" max="9474" width="19.85546875" customWidth="1"/>
    <col min="9483" max="9483" width="6" customWidth="1"/>
    <col min="9729" max="9729" width="20.140625" customWidth="1"/>
    <col min="9730" max="9730" width="19.85546875" customWidth="1"/>
    <col min="9739" max="9739" width="6" customWidth="1"/>
    <col min="9985" max="9985" width="20.140625" customWidth="1"/>
    <col min="9986" max="9986" width="19.85546875" customWidth="1"/>
    <col min="9995" max="9995" width="6" customWidth="1"/>
    <col min="10241" max="10241" width="20.140625" customWidth="1"/>
    <col min="10242" max="10242" width="19.85546875" customWidth="1"/>
    <col min="10251" max="10251" width="6" customWidth="1"/>
    <col min="10497" max="10497" width="20.140625" customWidth="1"/>
    <col min="10498" max="10498" width="19.85546875" customWidth="1"/>
    <col min="10507" max="10507" width="6" customWidth="1"/>
    <col min="10753" max="10753" width="20.140625" customWidth="1"/>
    <col min="10754" max="10754" width="19.85546875" customWidth="1"/>
    <col min="10763" max="10763" width="6" customWidth="1"/>
    <col min="11009" max="11009" width="20.140625" customWidth="1"/>
    <col min="11010" max="11010" width="19.85546875" customWidth="1"/>
    <col min="11019" max="11019" width="6" customWidth="1"/>
    <col min="11265" max="11265" width="20.140625" customWidth="1"/>
    <col min="11266" max="11266" width="19.85546875" customWidth="1"/>
    <col min="11275" max="11275" width="6" customWidth="1"/>
    <col min="11521" max="11521" width="20.140625" customWidth="1"/>
    <col min="11522" max="11522" width="19.85546875" customWidth="1"/>
    <col min="11531" max="11531" width="6" customWidth="1"/>
    <col min="11777" max="11777" width="20.140625" customWidth="1"/>
    <col min="11778" max="11778" width="19.85546875" customWidth="1"/>
    <col min="11787" max="11787" width="6" customWidth="1"/>
    <col min="12033" max="12033" width="20.140625" customWidth="1"/>
    <col min="12034" max="12034" width="19.85546875" customWidth="1"/>
    <col min="12043" max="12043" width="6" customWidth="1"/>
    <col min="12289" max="12289" width="20.140625" customWidth="1"/>
    <col min="12290" max="12290" width="19.85546875" customWidth="1"/>
    <col min="12299" max="12299" width="6" customWidth="1"/>
    <col min="12545" max="12545" width="20.140625" customWidth="1"/>
    <col min="12546" max="12546" width="19.85546875" customWidth="1"/>
    <col min="12555" max="12555" width="6" customWidth="1"/>
    <col min="12801" max="12801" width="20.140625" customWidth="1"/>
    <col min="12802" max="12802" width="19.85546875" customWidth="1"/>
    <col min="12811" max="12811" width="6" customWidth="1"/>
    <col min="13057" max="13057" width="20.140625" customWidth="1"/>
    <col min="13058" max="13058" width="19.85546875" customWidth="1"/>
    <col min="13067" max="13067" width="6" customWidth="1"/>
    <col min="13313" max="13313" width="20.140625" customWidth="1"/>
    <col min="13314" max="13314" width="19.85546875" customWidth="1"/>
    <col min="13323" max="13323" width="6" customWidth="1"/>
    <col min="13569" max="13569" width="20.140625" customWidth="1"/>
    <col min="13570" max="13570" width="19.85546875" customWidth="1"/>
    <col min="13579" max="13579" width="6" customWidth="1"/>
    <col min="13825" max="13825" width="20.140625" customWidth="1"/>
    <col min="13826" max="13826" width="19.85546875" customWidth="1"/>
    <col min="13835" max="13835" width="6" customWidth="1"/>
    <col min="14081" max="14081" width="20.140625" customWidth="1"/>
    <col min="14082" max="14082" width="19.85546875" customWidth="1"/>
    <col min="14091" max="14091" width="6" customWidth="1"/>
    <col min="14337" max="14337" width="20.140625" customWidth="1"/>
    <col min="14338" max="14338" width="19.85546875" customWidth="1"/>
    <col min="14347" max="14347" width="6" customWidth="1"/>
    <col min="14593" max="14593" width="20.140625" customWidth="1"/>
    <col min="14594" max="14594" width="19.85546875" customWidth="1"/>
    <col min="14603" max="14603" width="6" customWidth="1"/>
    <col min="14849" max="14849" width="20.140625" customWidth="1"/>
    <col min="14850" max="14850" width="19.85546875" customWidth="1"/>
    <col min="14859" max="14859" width="6" customWidth="1"/>
    <col min="15105" max="15105" width="20.140625" customWidth="1"/>
    <col min="15106" max="15106" width="19.85546875" customWidth="1"/>
    <col min="15115" max="15115" width="6" customWidth="1"/>
    <col min="15361" max="15361" width="20.140625" customWidth="1"/>
    <col min="15362" max="15362" width="19.85546875" customWidth="1"/>
    <col min="15371" max="15371" width="6" customWidth="1"/>
    <col min="15617" max="15617" width="20.140625" customWidth="1"/>
    <col min="15618" max="15618" width="19.85546875" customWidth="1"/>
    <col min="15627" max="15627" width="6" customWidth="1"/>
    <col min="15873" max="15873" width="20.140625" customWidth="1"/>
    <col min="15874" max="15874" width="19.85546875" customWidth="1"/>
    <col min="15883" max="15883" width="6" customWidth="1"/>
    <col min="16129" max="16129" width="20.140625" customWidth="1"/>
    <col min="16130" max="16130" width="19.85546875" customWidth="1"/>
    <col min="16139" max="16139" width="6" customWidth="1"/>
  </cols>
  <sheetData>
    <row r="2" spans="1:11" ht="23.25" x14ac:dyDescent="0.35">
      <c r="A2" s="375" t="s">
        <v>157</v>
      </c>
      <c r="B2" s="375"/>
      <c r="C2" s="375"/>
      <c r="D2" s="375"/>
      <c r="E2" s="375"/>
      <c r="F2" s="375"/>
      <c r="G2" s="375"/>
      <c r="H2" s="375"/>
      <c r="I2" s="375"/>
      <c r="J2" s="375"/>
    </row>
    <row r="3" spans="1:11" x14ac:dyDescent="0.25">
      <c r="A3" s="41"/>
      <c r="B3" s="39"/>
      <c r="C3" s="39"/>
      <c r="D3" s="42"/>
      <c r="E3" s="39"/>
      <c r="F3" s="39"/>
      <c r="G3" s="39"/>
      <c r="H3" s="39"/>
      <c r="I3" s="39"/>
      <c r="J3" s="39"/>
    </row>
    <row r="4" spans="1:11" x14ac:dyDescent="0.25">
      <c r="A4" s="43"/>
      <c r="B4" s="44"/>
      <c r="C4" s="45"/>
      <c r="D4" s="46"/>
      <c r="E4" s="47" t="s">
        <v>158</v>
      </c>
      <c r="F4" s="48"/>
      <c r="G4" s="48"/>
      <c r="H4" s="48"/>
      <c r="I4" s="48"/>
      <c r="J4" s="49"/>
      <c r="K4" s="103"/>
    </row>
    <row r="5" spans="1:11" x14ac:dyDescent="0.25">
      <c r="A5" s="43"/>
      <c r="B5" s="44"/>
      <c r="C5" s="45"/>
      <c r="D5" s="46"/>
      <c r="E5" s="50" t="s">
        <v>159</v>
      </c>
      <c r="F5" s="48"/>
      <c r="G5" s="48"/>
      <c r="H5" s="50" t="s">
        <v>160</v>
      </c>
      <c r="I5" s="48"/>
      <c r="J5" s="49"/>
      <c r="K5" s="106" t="s">
        <v>161</v>
      </c>
    </row>
    <row r="6" spans="1:11" x14ac:dyDescent="0.25">
      <c r="A6" s="43"/>
      <c r="B6" s="44"/>
      <c r="C6" s="51" t="s">
        <v>162</v>
      </c>
      <c r="D6" s="52" t="s">
        <v>163</v>
      </c>
      <c r="E6" s="53" t="s">
        <v>164</v>
      </c>
      <c r="F6" s="53" t="s">
        <v>165</v>
      </c>
      <c r="G6" s="53" t="s">
        <v>166</v>
      </c>
      <c r="H6" s="53" t="s">
        <v>164</v>
      </c>
      <c r="I6" s="53" t="s">
        <v>165</v>
      </c>
      <c r="J6" s="53" t="s">
        <v>166</v>
      </c>
      <c r="K6" s="105"/>
    </row>
    <row r="7" spans="1:11" x14ac:dyDescent="0.25">
      <c r="A7" s="97"/>
      <c r="B7" s="98"/>
      <c r="C7" s="51"/>
      <c r="D7" s="94"/>
      <c r="E7" s="51"/>
      <c r="F7" s="98"/>
      <c r="G7" s="191"/>
      <c r="H7" s="51"/>
      <c r="I7" s="98"/>
      <c r="J7" s="191"/>
      <c r="K7" s="192"/>
    </row>
    <row r="8" spans="1:11" x14ac:dyDescent="0.25">
      <c r="A8" s="141"/>
      <c r="B8" s="142" t="s">
        <v>167</v>
      </c>
      <c r="C8" s="143">
        <v>1</v>
      </c>
      <c r="D8" s="144">
        <v>87</v>
      </c>
      <c r="E8" s="143">
        <v>2.320193824656299</v>
      </c>
      <c r="F8" s="145">
        <v>0.93903989181879655</v>
      </c>
      <c r="G8" s="145">
        <v>0.59929682217714675</v>
      </c>
      <c r="H8" s="143">
        <f>E8*$D8/10/10</f>
        <v>2.0185686274509798</v>
      </c>
      <c r="I8" s="146">
        <f>F8*$D8/100</f>
        <v>0.81696470588235304</v>
      </c>
      <c r="J8" s="147">
        <f>G8*$D8/100</f>
        <v>0.52138823529411771</v>
      </c>
      <c r="K8" s="148">
        <f>C8/(C8+C9)*100</f>
        <v>50</v>
      </c>
    </row>
    <row r="9" spans="1:11" x14ac:dyDescent="0.25">
      <c r="A9" s="149" t="s">
        <v>168</v>
      </c>
      <c r="B9" s="142" t="s">
        <v>169</v>
      </c>
      <c r="C9" s="143">
        <v>1</v>
      </c>
      <c r="D9" s="144">
        <v>88</v>
      </c>
      <c r="E9" s="143">
        <v>0.62000891265597147</v>
      </c>
      <c r="F9" s="145">
        <v>0.22582123758594347</v>
      </c>
      <c r="G9" s="145">
        <v>2.9</v>
      </c>
      <c r="H9" s="143">
        <f>E9*$D9/10/10</f>
        <v>0.54560784313725486</v>
      </c>
      <c r="I9" s="146">
        <f>F9*$D9/10/10</f>
        <v>0.19872268907563026</v>
      </c>
      <c r="J9" s="147">
        <f>G9*$D9/10/10</f>
        <v>2.552</v>
      </c>
      <c r="K9" s="148"/>
    </row>
    <row r="10" spans="1:11" x14ac:dyDescent="0.25">
      <c r="A10" s="150"/>
      <c r="B10" s="151" t="s">
        <v>170</v>
      </c>
      <c r="C10" s="152"/>
      <c r="D10" s="153"/>
      <c r="E10" s="154"/>
      <c r="F10" s="151"/>
      <c r="G10" s="155"/>
      <c r="H10" s="156">
        <f>(H8*$C8+H9*$C9)/$C8</f>
        <v>2.5641764705882348</v>
      </c>
      <c r="I10" s="157">
        <f>(I8*$C8+I9*$C9)/$C8</f>
        <v>1.0156873949579832</v>
      </c>
      <c r="J10" s="158">
        <f>(J8*$C8+J9*$C9)/$C8</f>
        <v>3.073388235294118</v>
      </c>
      <c r="K10" s="159"/>
    </row>
    <row r="11" spans="1:11" x14ac:dyDescent="0.25">
      <c r="A11" s="73"/>
      <c r="B11" s="55" t="s">
        <v>167</v>
      </c>
      <c r="C11" s="74">
        <v>1</v>
      </c>
      <c r="D11" s="56">
        <v>87</v>
      </c>
      <c r="E11" s="58">
        <v>2.332567049808429</v>
      </c>
      <c r="F11" s="60">
        <v>0.96934865900383149</v>
      </c>
      <c r="G11" s="60">
        <v>0.58314176245210725</v>
      </c>
      <c r="H11" s="58">
        <f t="shared" ref="H11:J12" si="0">E11*$D11/10/10</f>
        <v>2.0293333333333328</v>
      </c>
      <c r="I11" s="75">
        <f t="shared" si="0"/>
        <v>0.84333333333333338</v>
      </c>
      <c r="J11" s="62">
        <f t="shared" si="0"/>
        <v>0.50733333333333319</v>
      </c>
      <c r="K11" s="103">
        <f>C11/(C11+C12)*100</f>
        <v>50</v>
      </c>
    </row>
    <row r="12" spans="1:11" x14ac:dyDescent="0.25">
      <c r="A12" s="63" t="s">
        <v>171</v>
      </c>
      <c r="B12" s="57" t="s">
        <v>169</v>
      </c>
      <c r="C12" s="58">
        <v>1</v>
      </c>
      <c r="D12" s="59">
        <v>88</v>
      </c>
      <c r="E12" s="58">
        <v>1.0613636363636365</v>
      </c>
      <c r="F12" s="60">
        <v>0.18030303030303033</v>
      </c>
      <c r="G12" s="60">
        <v>1.1424242424242423</v>
      </c>
      <c r="H12" s="58">
        <f t="shared" si="0"/>
        <v>0.93399999999999994</v>
      </c>
      <c r="I12" s="61">
        <f t="shared" si="0"/>
        <v>0.15866666666666668</v>
      </c>
      <c r="J12" s="62">
        <f t="shared" si="0"/>
        <v>1.0053333333333332</v>
      </c>
      <c r="K12" s="104"/>
    </row>
    <row r="13" spans="1:11" x14ac:dyDescent="0.25">
      <c r="A13" s="64"/>
      <c r="B13" s="65" t="s">
        <v>170</v>
      </c>
      <c r="C13" s="66"/>
      <c r="D13" s="67"/>
      <c r="E13" s="68"/>
      <c r="F13" s="65"/>
      <c r="G13" s="69"/>
      <c r="H13" s="70">
        <f>(H11*$C11+H12*$C12)/$C11</f>
        <v>2.9633333333333329</v>
      </c>
      <c r="I13" s="76">
        <f>(I11*$C11+I12*$C12)/$C11</f>
        <v>1.002</v>
      </c>
      <c r="J13" s="72">
        <f>(J11*$C11+J12*$C12)/$C11</f>
        <v>1.5126666666666664</v>
      </c>
      <c r="K13" s="105"/>
    </row>
    <row r="14" spans="1:11" x14ac:dyDescent="0.25">
      <c r="A14" s="54"/>
      <c r="B14" s="55" t="s">
        <v>167</v>
      </c>
      <c r="C14" s="74">
        <v>1</v>
      </c>
      <c r="D14" s="56">
        <v>87</v>
      </c>
      <c r="E14" s="58">
        <v>1.8941311697092629</v>
      </c>
      <c r="F14" s="60">
        <v>0.72944557133198107</v>
      </c>
      <c r="G14" s="60">
        <v>0.60774171737660576</v>
      </c>
      <c r="H14" s="58">
        <f t="shared" ref="H14:J15" si="1">E14*$D14/100</f>
        <v>1.6478941176470587</v>
      </c>
      <c r="I14" s="61">
        <f t="shared" si="1"/>
        <v>0.63461764705882351</v>
      </c>
      <c r="J14" s="62">
        <f t="shared" si="1"/>
        <v>0.52873529411764697</v>
      </c>
      <c r="K14" s="107">
        <f>C14/(C14+C15)*100</f>
        <v>55.555555555555557</v>
      </c>
    </row>
    <row r="15" spans="1:11" x14ac:dyDescent="0.25">
      <c r="A15" s="63" t="s">
        <v>172</v>
      </c>
      <c r="B15" s="57" t="s">
        <v>169</v>
      </c>
      <c r="C15" s="58">
        <v>0.8</v>
      </c>
      <c r="D15" s="59">
        <v>88</v>
      </c>
      <c r="E15" s="58">
        <v>0.60128342245989297</v>
      </c>
      <c r="F15" s="60">
        <v>0.19677234530175708</v>
      </c>
      <c r="G15" s="60">
        <v>1.1435351413292589</v>
      </c>
      <c r="H15" s="58">
        <f t="shared" si="1"/>
        <v>0.52912941176470585</v>
      </c>
      <c r="I15" s="61">
        <f t="shared" si="1"/>
        <v>0.17315966386554624</v>
      </c>
      <c r="J15" s="62">
        <f t="shared" si="1"/>
        <v>1.0063109243697479</v>
      </c>
      <c r="K15" s="104"/>
    </row>
    <row r="16" spans="1:11" x14ac:dyDescent="0.25">
      <c r="A16" s="64"/>
      <c r="B16" s="65" t="s">
        <v>170</v>
      </c>
      <c r="C16" s="66"/>
      <c r="D16" s="67"/>
      <c r="E16" s="68"/>
      <c r="F16" s="65"/>
      <c r="G16" s="69"/>
      <c r="H16" s="70">
        <f>(H14*$C14+H15*$C15)/$C14</f>
        <v>2.0711976470588236</v>
      </c>
      <c r="I16" s="71">
        <f>(I14*$C14+I15*$C15)/$C14</f>
        <v>0.7731453781512605</v>
      </c>
      <c r="J16" s="72">
        <f>(J14*$C14+J15*$C15)/$C14</f>
        <v>1.3337840336134454</v>
      </c>
      <c r="K16" s="105"/>
    </row>
    <row r="17" spans="1:11" x14ac:dyDescent="0.25">
      <c r="A17" s="54"/>
      <c r="B17" s="55" t="s">
        <v>167</v>
      </c>
      <c r="C17" s="74">
        <v>1</v>
      </c>
      <c r="D17" s="56">
        <v>87</v>
      </c>
      <c r="E17" s="58">
        <v>1.9130268199233715</v>
      </c>
      <c r="F17" s="60">
        <v>0.64647284201036737</v>
      </c>
      <c r="G17" s="60">
        <v>0.62686499887311242</v>
      </c>
      <c r="H17" s="58">
        <f t="shared" ref="H17:J18" si="2">E17*$D17/100</f>
        <v>1.6643333333333334</v>
      </c>
      <c r="I17" s="75">
        <f t="shared" si="2"/>
        <v>0.56243137254901965</v>
      </c>
      <c r="J17" s="62">
        <f t="shared" si="2"/>
        <v>0.54537254901960774</v>
      </c>
      <c r="K17" s="107">
        <f t="shared" ref="K17" si="3">C17/(C17+C18)*100</f>
        <v>45.454545454545453</v>
      </c>
    </row>
    <row r="18" spans="1:11" x14ac:dyDescent="0.25">
      <c r="A18" s="63" t="s">
        <v>173</v>
      </c>
      <c r="B18" s="57" t="s">
        <v>169</v>
      </c>
      <c r="C18" s="58">
        <v>1.2</v>
      </c>
      <c r="D18" s="59">
        <v>88</v>
      </c>
      <c r="E18" s="58">
        <v>0.56720142602495549</v>
      </c>
      <c r="F18" s="60">
        <v>0.31301247771836005</v>
      </c>
      <c r="G18" s="60">
        <v>1.5957219251336898</v>
      </c>
      <c r="H18" s="58">
        <f t="shared" si="2"/>
        <v>0.49913725490196087</v>
      </c>
      <c r="I18" s="61">
        <f t="shared" si="2"/>
        <v>0.27545098039215682</v>
      </c>
      <c r="J18" s="62">
        <f t="shared" si="2"/>
        <v>1.4042352941176472</v>
      </c>
      <c r="K18" s="104"/>
    </row>
    <row r="19" spans="1:11" x14ac:dyDescent="0.25">
      <c r="A19" s="64"/>
      <c r="B19" s="65" t="s">
        <v>170</v>
      </c>
      <c r="C19" s="66"/>
      <c r="D19" s="67"/>
      <c r="E19" s="68"/>
      <c r="F19" s="65"/>
      <c r="G19" s="69"/>
      <c r="H19" s="70">
        <f>(H17*$C17+H18*$C18)/$C17</f>
        <v>2.2632980392156865</v>
      </c>
      <c r="I19" s="76">
        <f>(I17*$C17+I18*$C18)/$C17</f>
        <v>0.89297254901960788</v>
      </c>
      <c r="J19" s="72">
        <f>(J17*$C17+J18*$C18)/$C17</f>
        <v>2.2304549019607842</v>
      </c>
      <c r="K19" s="105"/>
    </row>
    <row r="20" spans="1:11" x14ac:dyDescent="0.25">
      <c r="A20" s="54"/>
      <c r="B20" s="55" t="s">
        <v>167</v>
      </c>
      <c r="C20" s="74">
        <v>1</v>
      </c>
      <c r="D20" s="56">
        <v>87</v>
      </c>
      <c r="E20" s="58">
        <v>2.0344827586206895</v>
      </c>
      <c r="F20" s="60">
        <v>0.85229885057471266</v>
      </c>
      <c r="G20" s="60">
        <v>0.58735632183908049</v>
      </c>
      <c r="H20" s="58">
        <f>E20*$D20/100</f>
        <v>1.77</v>
      </c>
      <c r="I20" s="61">
        <f t="shared" ref="H20:J21" si="4">F20*$D20/100</f>
        <v>0.74150000000000005</v>
      </c>
      <c r="J20" s="62">
        <f t="shared" si="4"/>
        <v>0.51100000000000001</v>
      </c>
      <c r="K20" s="107">
        <f t="shared" ref="K20" si="5">C20/(C20+C21)*100</f>
        <v>37.037037037037038</v>
      </c>
    </row>
    <row r="21" spans="1:11" x14ac:dyDescent="0.25">
      <c r="A21" s="63" t="s">
        <v>174</v>
      </c>
      <c r="B21" s="57" t="s">
        <v>169</v>
      </c>
      <c r="C21" s="58">
        <v>1.7</v>
      </c>
      <c r="D21" s="59">
        <v>88</v>
      </c>
      <c r="E21" s="58">
        <v>0.7</v>
      </c>
      <c r="F21" s="60">
        <v>0.2</v>
      </c>
      <c r="G21" s="60">
        <v>1.2</v>
      </c>
      <c r="H21" s="58">
        <f t="shared" si="4"/>
        <v>0.61599999999999999</v>
      </c>
      <c r="I21" s="61">
        <f t="shared" si="4"/>
        <v>0.17600000000000002</v>
      </c>
      <c r="J21" s="62">
        <f t="shared" si="4"/>
        <v>1.056</v>
      </c>
      <c r="K21" s="104"/>
    </row>
    <row r="22" spans="1:11" x14ac:dyDescent="0.25">
      <c r="A22" s="64"/>
      <c r="B22" s="65" t="s">
        <v>170</v>
      </c>
      <c r="C22" s="66"/>
      <c r="D22" s="67"/>
      <c r="E22" s="68"/>
      <c r="F22" s="65"/>
      <c r="G22" s="69"/>
      <c r="H22" s="70">
        <f>(H20*$C20+H21*$C21)/$C20</f>
        <v>2.8171999999999997</v>
      </c>
      <c r="I22" s="71">
        <f>(I20*$C20+I21*$C21)/$C20</f>
        <v>1.0407000000000002</v>
      </c>
      <c r="J22" s="72">
        <f>(J20*$C20+J21*$C21)/$C20</f>
        <v>2.3062</v>
      </c>
      <c r="K22" s="105"/>
    </row>
    <row r="23" spans="1:11" x14ac:dyDescent="0.25">
      <c r="A23" s="54"/>
      <c r="B23" s="55" t="s">
        <v>175</v>
      </c>
      <c r="C23" s="74">
        <v>1</v>
      </c>
      <c r="D23" s="56">
        <v>87</v>
      </c>
      <c r="E23" s="74">
        <v>2.0689655172413794</v>
      </c>
      <c r="F23" s="75">
        <v>0.9</v>
      </c>
      <c r="G23" s="75">
        <v>0.57471264367816088</v>
      </c>
      <c r="H23" s="58">
        <f t="shared" ref="H23:J24" si="6">E23*$D23/100</f>
        <v>1.8</v>
      </c>
      <c r="I23" s="75">
        <f t="shared" si="6"/>
        <v>0.78299999999999992</v>
      </c>
      <c r="J23" s="62">
        <f t="shared" si="6"/>
        <v>0.5</v>
      </c>
      <c r="K23" s="107">
        <f t="shared" ref="K23" si="7">C23/(C23+C24)*100</f>
        <v>41.666666666666671</v>
      </c>
    </row>
    <row r="24" spans="1:11" x14ac:dyDescent="0.25">
      <c r="A24" s="63" t="s">
        <v>176</v>
      </c>
      <c r="B24" s="57" t="s">
        <v>169</v>
      </c>
      <c r="C24" s="58">
        <v>1.4</v>
      </c>
      <c r="D24" s="59">
        <v>88</v>
      </c>
      <c r="E24" s="58">
        <v>0.7</v>
      </c>
      <c r="F24" s="60">
        <v>0.2</v>
      </c>
      <c r="G24" s="60">
        <v>1.2</v>
      </c>
      <c r="H24" s="58">
        <f t="shared" si="6"/>
        <v>0.61599999999999999</v>
      </c>
      <c r="I24" s="61">
        <f t="shared" si="6"/>
        <v>0.17600000000000002</v>
      </c>
      <c r="J24" s="62">
        <f t="shared" si="6"/>
        <v>1.056</v>
      </c>
      <c r="K24" s="104"/>
    </row>
    <row r="25" spans="1:11" x14ac:dyDescent="0.25">
      <c r="A25" s="64"/>
      <c r="B25" s="65" t="s">
        <v>170</v>
      </c>
      <c r="C25" s="66"/>
      <c r="D25" s="67"/>
      <c r="E25" s="68"/>
      <c r="F25" s="65"/>
      <c r="G25" s="69"/>
      <c r="H25" s="70">
        <f>(H23*$C23+H24*$C24)/$C23</f>
        <v>2.6623999999999999</v>
      </c>
      <c r="I25" s="76">
        <f>(I23*$C23+I24*$C24)/$C23</f>
        <v>1.0293999999999999</v>
      </c>
      <c r="J25" s="72">
        <f>(J23*$C23+J24*$C24)/$C23</f>
        <v>1.9783999999999999</v>
      </c>
      <c r="K25" s="105"/>
    </row>
    <row r="26" spans="1:11" x14ac:dyDescent="0.25">
      <c r="A26" s="160"/>
      <c r="B26" s="161" t="s">
        <v>167</v>
      </c>
      <c r="C26" s="162">
        <v>1</v>
      </c>
      <c r="D26" s="163">
        <v>86</v>
      </c>
      <c r="E26" s="143">
        <v>1.7109826721386225</v>
      </c>
      <c r="F26" s="145">
        <v>0.75828727770177839</v>
      </c>
      <c r="G26" s="145">
        <v>0.48918467852257186</v>
      </c>
      <c r="H26" s="143">
        <f t="shared" ref="H26:J27" si="8">E26*$D26/100</f>
        <v>1.4714450980392155</v>
      </c>
      <c r="I26" s="146">
        <f t="shared" si="8"/>
        <v>0.65212705882352939</v>
      </c>
      <c r="J26" s="147">
        <f t="shared" si="8"/>
        <v>0.42069882352941179</v>
      </c>
      <c r="K26" s="164">
        <f t="shared" ref="K26" si="9">C26/(C26+C27)*100</f>
        <v>55.555555555555557</v>
      </c>
    </row>
    <row r="27" spans="1:11" x14ac:dyDescent="0.25">
      <c r="A27" s="149" t="s">
        <v>177</v>
      </c>
      <c r="B27" s="142" t="s">
        <v>178</v>
      </c>
      <c r="C27" s="143">
        <v>0.8</v>
      </c>
      <c r="D27" s="144">
        <v>88</v>
      </c>
      <c r="E27" s="143">
        <v>0.7262128929784204</v>
      </c>
      <c r="F27" s="145">
        <v>0.34378483195411241</v>
      </c>
      <c r="G27" s="145">
        <v>1.5</v>
      </c>
      <c r="H27" s="143">
        <f t="shared" si="8"/>
        <v>0.63906734582100999</v>
      </c>
      <c r="I27" s="146">
        <f t="shared" si="8"/>
        <v>0.30253065211961894</v>
      </c>
      <c r="J27" s="147">
        <f t="shared" si="8"/>
        <v>1.32</v>
      </c>
      <c r="K27" s="148"/>
    </row>
    <row r="28" spans="1:11" x14ac:dyDescent="0.25">
      <c r="A28" s="149"/>
      <c r="B28" s="142" t="s">
        <v>170</v>
      </c>
      <c r="C28" s="143"/>
      <c r="D28" s="144"/>
      <c r="E28" s="165"/>
      <c r="F28" s="142"/>
      <c r="G28" s="166"/>
      <c r="H28" s="167">
        <f>(H26*$C26+H27*$C27)/$C26</f>
        <v>1.9826989746960235</v>
      </c>
      <c r="I28" s="157">
        <f>(I26*$C26+I27*$C27)/$C26</f>
        <v>0.89415158051922461</v>
      </c>
      <c r="J28" s="168">
        <f>(J26*$C26+J27*$C27)/$C26</f>
        <v>1.4766988235294118</v>
      </c>
      <c r="K28" s="159"/>
    </row>
    <row r="29" spans="1:11" x14ac:dyDescent="0.25">
      <c r="A29" s="54"/>
      <c r="B29" s="55" t="s">
        <v>179</v>
      </c>
      <c r="C29" s="74">
        <v>1</v>
      </c>
      <c r="D29" s="56">
        <v>86</v>
      </c>
      <c r="E29" s="74">
        <v>1.7109826721386225</v>
      </c>
      <c r="F29" s="75">
        <v>0.75828727770177839</v>
      </c>
      <c r="G29" s="75">
        <v>0.48918467852257186</v>
      </c>
      <c r="H29" s="74">
        <f t="shared" ref="H29:J30" si="10">E29*$D29/100</f>
        <v>1.4714450980392155</v>
      </c>
      <c r="I29" s="75">
        <f t="shared" si="10"/>
        <v>0.65212705882352939</v>
      </c>
      <c r="J29" s="77">
        <f t="shared" si="10"/>
        <v>0.42069882352941179</v>
      </c>
      <c r="K29" s="107">
        <f t="shared" ref="K29" si="11">C29/(C29+C30)*100</f>
        <v>55.555555555555557</v>
      </c>
    </row>
    <row r="30" spans="1:11" x14ac:dyDescent="0.25">
      <c r="A30" s="63" t="s">
        <v>180</v>
      </c>
      <c r="B30" s="57" t="s">
        <v>178</v>
      </c>
      <c r="C30" s="58">
        <v>0.8</v>
      </c>
      <c r="D30" s="59">
        <v>88</v>
      </c>
      <c r="E30" s="58">
        <v>0.7262128929784204</v>
      </c>
      <c r="F30" s="61">
        <v>0.34378483195411241</v>
      </c>
      <c r="G30" s="61">
        <v>1.7596702317290553</v>
      </c>
      <c r="H30" s="58">
        <f t="shared" si="10"/>
        <v>0.63906734582100999</v>
      </c>
      <c r="I30" s="61">
        <f t="shared" si="10"/>
        <v>0.30253065211961894</v>
      </c>
      <c r="J30" s="62">
        <f t="shared" si="10"/>
        <v>1.5485098039215688</v>
      </c>
      <c r="K30" s="104"/>
    </row>
    <row r="31" spans="1:11" x14ac:dyDescent="0.25">
      <c r="A31" s="64"/>
      <c r="B31" s="65" t="s">
        <v>170</v>
      </c>
      <c r="C31" s="66"/>
      <c r="D31" s="78"/>
      <c r="E31" s="70">
        <f>(E29*$C29+E30*$C30)/$C29</f>
        <v>2.291952986521359</v>
      </c>
      <c r="F31" s="65"/>
      <c r="G31" s="69"/>
      <c r="H31" s="70">
        <f>(H29*$C29+H30*$C30)/$C29</f>
        <v>1.9826989746960235</v>
      </c>
      <c r="I31" s="76">
        <f>(I29*$C29+I30*$C30)/$C29</f>
        <v>0.89415158051922461</v>
      </c>
      <c r="J31" s="72">
        <f>(J29*$C29+J30*$C30)/$C29</f>
        <v>1.6595066666666669</v>
      </c>
      <c r="K31" s="105"/>
    </row>
    <row r="32" spans="1:11" x14ac:dyDescent="0.25">
      <c r="A32" s="64" t="s">
        <v>181</v>
      </c>
      <c r="B32" s="65" t="s">
        <v>182</v>
      </c>
      <c r="C32" s="66"/>
      <c r="D32" s="67">
        <v>30</v>
      </c>
      <c r="E32" s="66">
        <v>1.2166666666666668</v>
      </c>
      <c r="F32" s="79">
        <v>0.44222222222222224</v>
      </c>
      <c r="G32" s="79">
        <v>1.2333333333333334</v>
      </c>
      <c r="H32" s="70">
        <f>E32*$D32/100</f>
        <v>0.36499999999999999</v>
      </c>
      <c r="I32" s="76">
        <f>F32*$D32/100</f>
        <v>0.13266666666666668</v>
      </c>
      <c r="J32" s="72">
        <f>G32*$D32/100</f>
        <v>0.37</v>
      </c>
    </row>
    <row r="33" spans="1:11" x14ac:dyDescent="0.25">
      <c r="A33" s="54"/>
      <c r="B33" s="55" t="s">
        <v>167</v>
      </c>
      <c r="C33" s="74">
        <v>1</v>
      </c>
      <c r="D33" s="56">
        <v>84</v>
      </c>
      <c r="E33" s="58">
        <v>1.87609710550887</v>
      </c>
      <c r="F33" s="60">
        <v>0.81895424836601316</v>
      </c>
      <c r="G33" s="60">
        <v>0.50186741363211951</v>
      </c>
      <c r="H33" s="58">
        <f t="shared" ref="H33:J34" si="12">E33*$D33/100</f>
        <v>1.5759215686274508</v>
      </c>
      <c r="I33" s="61">
        <f t="shared" si="12"/>
        <v>0.68792156862745102</v>
      </c>
      <c r="J33" s="62">
        <f t="shared" si="12"/>
        <v>0.42156862745098039</v>
      </c>
      <c r="K33" s="107">
        <f>C33/(C33+C34)*100</f>
        <v>41.666666666666671</v>
      </c>
    </row>
    <row r="34" spans="1:11" x14ac:dyDescent="0.25">
      <c r="A34" s="63" t="s">
        <v>183</v>
      </c>
      <c r="B34" s="57" t="s">
        <v>178</v>
      </c>
      <c r="C34" s="58">
        <v>1.4</v>
      </c>
      <c r="D34" s="59">
        <v>50</v>
      </c>
      <c r="E34" s="58">
        <v>1.9111111111111114</v>
      </c>
      <c r="F34" s="60">
        <v>0.37777777777777777</v>
      </c>
      <c r="G34" s="60">
        <v>1.5111111111111111</v>
      </c>
      <c r="H34" s="58">
        <f t="shared" si="12"/>
        <v>0.95555555555555571</v>
      </c>
      <c r="I34" s="61">
        <f t="shared" si="12"/>
        <v>0.18888888888888888</v>
      </c>
      <c r="J34" s="62">
        <f t="shared" si="12"/>
        <v>0.75555555555555554</v>
      </c>
      <c r="K34" s="104"/>
    </row>
    <row r="35" spans="1:11" x14ac:dyDescent="0.25">
      <c r="A35" s="64"/>
      <c r="B35" s="65" t="s">
        <v>170</v>
      </c>
      <c r="C35" s="66"/>
      <c r="D35" s="67"/>
      <c r="E35" s="68"/>
      <c r="F35" s="65"/>
      <c r="G35" s="69"/>
      <c r="H35" s="70">
        <f>(H33*$C33+H34*$C34)/$C33</f>
        <v>2.9136993464052288</v>
      </c>
      <c r="I35" s="71">
        <f>(I33*$C33+I34*$C34)/$C33</f>
        <v>0.95236601307189539</v>
      </c>
      <c r="J35" s="72">
        <f>(J33*$C33+J34*$C34)/$C33</f>
        <v>1.4793464052287582</v>
      </c>
      <c r="K35" s="105"/>
    </row>
    <row r="36" spans="1:11" x14ac:dyDescent="0.25">
      <c r="A36" s="80" t="s">
        <v>184</v>
      </c>
      <c r="B36" s="81" t="s">
        <v>182</v>
      </c>
      <c r="C36" s="82"/>
      <c r="D36" s="83">
        <v>30</v>
      </c>
      <c r="E36" s="82">
        <v>0.83333333333333326</v>
      </c>
      <c r="F36" s="84">
        <v>0.26666666666666666</v>
      </c>
      <c r="G36" s="84">
        <v>1</v>
      </c>
      <c r="H36" s="85">
        <f>E36*$D36/100</f>
        <v>0.24999999999999997</v>
      </c>
      <c r="I36" s="86">
        <f>F36*$D36/100</f>
        <v>0.08</v>
      </c>
      <c r="J36" s="87">
        <f>G36*$D36/100</f>
        <v>0.3</v>
      </c>
    </row>
    <row r="37" spans="1:11" x14ac:dyDescent="0.25">
      <c r="A37" s="73"/>
      <c r="B37" s="55" t="s">
        <v>185</v>
      </c>
      <c r="C37" s="74">
        <v>1</v>
      </c>
      <c r="D37" s="56">
        <v>86</v>
      </c>
      <c r="E37" s="58">
        <v>1.4238030095759235</v>
      </c>
      <c r="F37" s="60">
        <v>0.89634062927496583</v>
      </c>
      <c r="G37" s="60">
        <v>0.62886456908344746</v>
      </c>
      <c r="H37" s="58">
        <f t="shared" ref="H37:J38" si="13">E37*$D37/100</f>
        <v>1.2244705882352944</v>
      </c>
      <c r="I37" s="61">
        <f t="shared" si="13"/>
        <v>0.77085294117647063</v>
      </c>
      <c r="J37" s="62">
        <f t="shared" si="13"/>
        <v>0.54082352941176481</v>
      </c>
      <c r="K37" s="107">
        <f>C37/(C37+C38)*100</f>
        <v>52.631578947368418</v>
      </c>
    </row>
    <row r="38" spans="1:11" x14ac:dyDescent="0.25">
      <c r="A38" s="63" t="s">
        <v>186</v>
      </c>
      <c r="B38" s="57" t="s">
        <v>169</v>
      </c>
      <c r="C38" s="58">
        <v>0.9</v>
      </c>
      <c r="D38" s="59">
        <v>88</v>
      </c>
      <c r="E38" s="58">
        <v>0.79545454545454541</v>
      </c>
      <c r="F38" s="60">
        <v>0.43560606060606055</v>
      </c>
      <c r="G38" s="60">
        <v>2.4289772727272725</v>
      </c>
      <c r="H38" s="58">
        <f t="shared" si="13"/>
        <v>0.7</v>
      </c>
      <c r="I38" s="61">
        <f t="shared" si="13"/>
        <v>0.3833333333333333</v>
      </c>
      <c r="J38" s="62">
        <f t="shared" si="13"/>
        <v>2.1374999999999997</v>
      </c>
      <c r="K38" s="104"/>
    </row>
    <row r="39" spans="1:11" x14ac:dyDescent="0.25">
      <c r="A39" s="64"/>
      <c r="B39" s="65" t="s">
        <v>170</v>
      </c>
      <c r="C39" s="66"/>
      <c r="D39" s="67"/>
      <c r="E39" s="68"/>
      <c r="F39" s="65"/>
      <c r="G39" s="69"/>
      <c r="H39" s="70">
        <f>(H37*$C37+H38*$C38)/$C37</f>
        <v>1.8544705882352943</v>
      </c>
      <c r="I39" s="71">
        <f>(I37*$C37+I38*$C38)/$C37</f>
        <v>1.1158529411764706</v>
      </c>
      <c r="J39" s="72">
        <f>(J37*$C37+J38*$C38)/$C37</f>
        <v>2.4645735294117648</v>
      </c>
      <c r="K39" s="105"/>
    </row>
    <row r="40" spans="1:11" x14ac:dyDescent="0.25">
      <c r="A40" s="54" t="s">
        <v>187</v>
      </c>
      <c r="B40" s="55" t="s">
        <v>188</v>
      </c>
      <c r="C40" s="74">
        <v>1</v>
      </c>
      <c r="D40" s="56">
        <v>22</v>
      </c>
      <c r="E40" s="58">
        <v>0.98030303030303045</v>
      </c>
      <c r="F40" s="60">
        <v>0.38090909090909086</v>
      </c>
      <c r="G40" s="60">
        <v>1.0056818181818183</v>
      </c>
      <c r="H40" s="58">
        <f t="shared" ref="H40:J41" si="14">E40*$D40/100</f>
        <v>0.2156666666666667</v>
      </c>
      <c r="I40" s="75">
        <f t="shared" si="14"/>
        <v>8.3799999999999986E-2</v>
      </c>
      <c r="J40" s="62">
        <f t="shared" si="14"/>
        <v>0.22125000000000003</v>
      </c>
      <c r="K40" s="107">
        <f>C40/(C40+C41)*100</f>
        <v>83.333333333333343</v>
      </c>
    </row>
    <row r="41" spans="1:11" x14ac:dyDescent="0.25">
      <c r="A41" s="63" t="s">
        <v>189</v>
      </c>
      <c r="B41" s="57" t="s">
        <v>190</v>
      </c>
      <c r="C41" s="58">
        <v>0.2</v>
      </c>
      <c r="D41" s="59">
        <v>14</v>
      </c>
      <c r="E41" s="58">
        <v>2.5357142857142856</v>
      </c>
      <c r="F41" s="60">
        <v>0.7214285714285712</v>
      </c>
      <c r="G41" s="60">
        <v>2.4500000000000002</v>
      </c>
      <c r="H41" s="58">
        <f t="shared" si="14"/>
        <v>0.35499999999999998</v>
      </c>
      <c r="I41" s="61">
        <f t="shared" si="14"/>
        <v>0.10099999999999996</v>
      </c>
      <c r="J41" s="62">
        <f t="shared" si="14"/>
        <v>0.34300000000000003</v>
      </c>
      <c r="K41" s="104"/>
    </row>
    <row r="42" spans="1:11" x14ac:dyDescent="0.25">
      <c r="A42" s="64"/>
      <c r="B42" s="65" t="s">
        <v>191</v>
      </c>
      <c r="C42" s="66"/>
      <c r="D42" s="67"/>
      <c r="E42" s="68"/>
      <c r="F42" s="65"/>
      <c r="G42" s="69"/>
      <c r="H42" s="70">
        <f>(H40*$C40+H41*$C41)/$C40</f>
        <v>0.28666666666666668</v>
      </c>
      <c r="I42" s="76">
        <f>(I40*$C40+I41*$C41)/$C40</f>
        <v>0.10399999999999998</v>
      </c>
      <c r="J42" s="72">
        <f>(J40*$C40+J41*$C41)/$C40</f>
        <v>0.28985000000000005</v>
      </c>
      <c r="K42" s="105"/>
    </row>
    <row r="43" spans="1:11" x14ac:dyDescent="0.25">
      <c r="A43" s="54"/>
      <c r="B43" s="55" t="s">
        <v>167</v>
      </c>
      <c r="C43" s="74">
        <v>1</v>
      </c>
      <c r="D43" s="56">
        <v>86</v>
      </c>
      <c r="E43" s="58">
        <v>6.4906429548563604</v>
      </c>
      <c r="F43" s="60">
        <v>1.6216963064295489</v>
      </c>
      <c r="G43" s="60">
        <v>2.3563502051983582</v>
      </c>
      <c r="H43" s="58">
        <f t="shared" ref="H43:J44" si="15">E43*$D43/100</f>
        <v>5.5819529411764703</v>
      </c>
      <c r="I43" s="61">
        <f t="shared" si="15"/>
        <v>1.3946588235294122</v>
      </c>
      <c r="J43" s="62">
        <f t="shared" si="15"/>
        <v>2.0264611764705882</v>
      </c>
      <c r="K43" s="107">
        <f>C43/(C43+C44)*100</f>
        <v>50</v>
      </c>
    </row>
    <row r="44" spans="1:11" x14ac:dyDescent="0.25">
      <c r="A44" s="63" t="s">
        <v>192</v>
      </c>
      <c r="B44" s="57" t="s">
        <v>11</v>
      </c>
      <c r="C44" s="58">
        <v>1</v>
      </c>
      <c r="D44" s="59">
        <v>90</v>
      </c>
      <c r="E44" s="58">
        <v>0.93159041394335507</v>
      </c>
      <c r="F44" s="60">
        <v>0.41542483660130713</v>
      </c>
      <c r="G44" s="60">
        <v>1.7403431372549021</v>
      </c>
      <c r="H44" s="58">
        <f t="shared" si="15"/>
        <v>0.83843137254901956</v>
      </c>
      <c r="I44" s="61">
        <f t="shared" si="15"/>
        <v>0.37388235294117644</v>
      </c>
      <c r="J44" s="62">
        <f t="shared" si="15"/>
        <v>1.566308823529412</v>
      </c>
      <c r="K44" s="104"/>
    </row>
    <row r="45" spans="1:11" x14ac:dyDescent="0.25">
      <c r="A45" s="64"/>
      <c r="B45" s="65" t="s">
        <v>170</v>
      </c>
      <c r="C45" s="66"/>
      <c r="D45" s="67"/>
      <c r="E45" s="68"/>
      <c r="F45" s="65"/>
      <c r="G45" s="69"/>
      <c r="H45" s="70">
        <f>(H43*$C43+H44*$C44)/$C43</f>
        <v>6.4203843137254903</v>
      </c>
      <c r="I45" s="71">
        <f>(I43*$C43+I44*$C44)/$C43</f>
        <v>1.7685411764705887</v>
      </c>
      <c r="J45" s="72">
        <f>(J43*$C43+J44*$C44)/$C43</f>
        <v>3.5927700000000002</v>
      </c>
      <c r="K45" s="105"/>
    </row>
    <row r="46" spans="1:11" x14ac:dyDescent="0.25">
      <c r="A46" s="54"/>
      <c r="B46" s="55" t="s">
        <v>167</v>
      </c>
      <c r="C46" s="74">
        <v>1</v>
      </c>
      <c r="D46" s="56">
        <v>90</v>
      </c>
      <c r="E46" s="58">
        <v>3.322222222222222</v>
      </c>
      <c r="F46" s="60">
        <v>1.3733333333333331</v>
      </c>
      <c r="G46" s="60">
        <v>1.1266666666666665</v>
      </c>
      <c r="H46" s="58">
        <f t="shared" ref="H46:J47" si="16">E46*$D46/100</f>
        <v>2.99</v>
      </c>
      <c r="I46" s="75">
        <f t="shared" si="16"/>
        <v>1.2359999999999998</v>
      </c>
      <c r="J46" s="62">
        <f t="shared" si="16"/>
        <v>1.0139999999999998</v>
      </c>
      <c r="K46" s="107">
        <f>C46/(C46+C47)*100</f>
        <v>50</v>
      </c>
    </row>
    <row r="47" spans="1:11" x14ac:dyDescent="0.25">
      <c r="A47" s="63" t="s">
        <v>193</v>
      </c>
      <c r="B47" s="57" t="s">
        <v>11</v>
      </c>
      <c r="C47" s="58">
        <v>1</v>
      </c>
      <c r="D47" s="59">
        <v>90</v>
      </c>
      <c r="E47" s="58">
        <v>1.0055555555555555</v>
      </c>
      <c r="F47" s="60">
        <v>0.34166666666666667</v>
      </c>
      <c r="G47" s="60">
        <v>4.8</v>
      </c>
      <c r="H47" s="58">
        <f t="shared" si="16"/>
        <v>0.90500000000000003</v>
      </c>
      <c r="I47" s="61">
        <f t="shared" si="16"/>
        <v>0.3075</v>
      </c>
      <c r="J47" s="62">
        <f t="shared" si="16"/>
        <v>4.32</v>
      </c>
      <c r="K47" s="104"/>
    </row>
    <row r="48" spans="1:11" x14ac:dyDescent="0.25">
      <c r="A48" s="64"/>
      <c r="B48" s="65" t="s">
        <v>170</v>
      </c>
      <c r="C48" s="88"/>
      <c r="D48" s="89"/>
      <c r="E48" s="90"/>
      <c r="F48" s="91"/>
      <c r="G48" s="92"/>
      <c r="H48" s="70">
        <f>(H46*$C46+H47*$C47)/$C46</f>
        <v>3.8950000000000005</v>
      </c>
      <c r="I48" s="76">
        <f>(I46*$C46+I47*$C47)/$C46</f>
        <v>1.5434999999999999</v>
      </c>
      <c r="J48" s="72">
        <f>(J46*$C46+J47*$C47)/$C46</f>
        <v>5.3339999999999996</v>
      </c>
      <c r="K48" s="105"/>
    </row>
    <row r="49" spans="1:11" x14ac:dyDescent="0.25">
      <c r="A49" s="54"/>
      <c r="B49" s="55" t="s">
        <v>167</v>
      </c>
      <c r="C49" s="74">
        <v>1</v>
      </c>
      <c r="D49" s="56">
        <v>90</v>
      </c>
      <c r="E49" s="58">
        <v>3.9861111111111107</v>
      </c>
      <c r="F49" s="60">
        <v>1.6851851851851851</v>
      </c>
      <c r="G49" s="60">
        <v>1.1851851851851851</v>
      </c>
      <c r="H49" s="58">
        <f t="shared" ref="H49:J50" si="17">E49*$D49/100</f>
        <v>3.5874999999999995</v>
      </c>
      <c r="I49" s="61">
        <f t="shared" si="17"/>
        <v>1.5166666666666666</v>
      </c>
      <c r="J49" s="62">
        <f t="shared" si="17"/>
        <v>1.0666666666666667</v>
      </c>
      <c r="K49" s="107">
        <f>C49/(C49+C50)*100</f>
        <v>33.333333333333329</v>
      </c>
    </row>
    <row r="50" spans="1:11" x14ac:dyDescent="0.25">
      <c r="A50" s="63" t="s">
        <v>194</v>
      </c>
      <c r="B50" s="57" t="s">
        <v>11</v>
      </c>
      <c r="C50" s="58">
        <v>2</v>
      </c>
      <c r="D50" s="59">
        <v>90</v>
      </c>
      <c r="E50" s="58">
        <v>0.88888888888888895</v>
      </c>
      <c r="F50" s="60">
        <v>1.1111111111111112</v>
      </c>
      <c r="G50" s="60">
        <v>3.333333333333333</v>
      </c>
      <c r="H50" s="58">
        <f t="shared" si="17"/>
        <v>0.8</v>
      </c>
      <c r="I50" s="61">
        <f t="shared" si="17"/>
        <v>1</v>
      </c>
      <c r="J50" s="62">
        <f t="shared" si="17"/>
        <v>3</v>
      </c>
      <c r="K50" s="104"/>
    </row>
    <row r="51" spans="1:11" x14ac:dyDescent="0.25">
      <c r="A51" s="64"/>
      <c r="B51" s="65" t="s">
        <v>170</v>
      </c>
      <c r="C51" s="66"/>
      <c r="D51" s="67"/>
      <c r="E51" s="68"/>
      <c r="F51" s="65"/>
      <c r="G51" s="69"/>
      <c r="H51" s="70">
        <f>(H49*$C49+H50*$C50)/$C49</f>
        <v>5.1875</v>
      </c>
      <c r="I51" s="71">
        <f>(I49*$C49+I50*$C50)/$C49</f>
        <v>3.5166666666666666</v>
      </c>
      <c r="J51" s="72">
        <f>(J49*$C49+J50*$C50)/$C49</f>
        <v>7.0666666666666664</v>
      </c>
      <c r="K51" s="105"/>
    </row>
    <row r="52" spans="1:11" x14ac:dyDescent="0.25">
      <c r="A52" s="80" t="s">
        <v>195</v>
      </c>
      <c r="B52" s="81" t="s">
        <v>167</v>
      </c>
      <c r="C52" s="93"/>
      <c r="D52" s="94">
        <v>86</v>
      </c>
      <c r="E52" s="93">
        <v>4.4186046511627906</v>
      </c>
      <c r="F52" s="95">
        <v>1.1627906976744187</v>
      </c>
      <c r="G52" s="96">
        <v>1.5116279069767442</v>
      </c>
      <c r="H52" s="85">
        <f t="shared" ref="H52:J53" si="18">E52*$D52/100</f>
        <v>3.8</v>
      </c>
      <c r="I52" s="86">
        <f t="shared" si="18"/>
        <v>1</v>
      </c>
      <c r="J52" s="87">
        <f t="shared" si="18"/>
        <v>1.3</v>
      </c>
    </row>
    <row r="53" spans="1:11" x14ac:dyDescent="0.25">
      <c r="A53" s="97" t="s">
        <v>196</v>
      </c>
      <c r="B53" s="98" t="s">
        <v>167</v>
      </c>
      <c r="C53" s="93"/>
      <c r="D53" s="94">
        <v>90</v>
      </c>
      <c r="E53" s="93">
        <v>4</v>
      </c>
      <c r="F53" s="95">
        <v>2</v>
      </c>
      <c r="G53" s="95">
        <v>1.1111111111111112</v>
      </c>
      <c r="H53" s="85">
        <f t="shared" si="18"/>
        <v>3.6</v>
      </c>
      <c r="I53" s="71">
        <f t="shared" si="18"/>
        <v>1.8</v>
      </c>
      <c r="J53" s="87">
        <f t="shared" si="18"/>
        <v>1</v>
      </c>
    </row>
    <row r="54" spans="1:11" x14ac:dyDescent="0.25">
      <c r="A54" s="97" t="s">
        <v>197</v>
      </c>
      <c r="B54" s="98" t="s">
        <v>198</v>
      </c>
      <c r="C54" s="93"/>
      <c r="D54" s="94"/>
      <c r="E54" s="93"/>
      <c r="F54" s="95"/>
      <c r="G54" s="95"/>
      <c r="H54" s="85">
        <f>E54*$D54/100</f>
        <v>0</v>
      </c>
      <c r="I54" s="71">
        <f>F54*$D54/100</f>
        <v>0</v>
      </c>
      <c r="J54" s="87">
        <f>G54*$D54/100</f>
        <v>0</v>
      </c>
    </row>
    <row r="55" spans="1:11" x14ac:dyDescent="0.25">
      <c r="A55" s="97" t="s">
        <v>199</v>
      </c>
      <c r="B55" s="98" t="s">
        <v>200</v>
      </c>
      <c r="C55" s="93"/>
      <c r="D55" s="94">
        <v>85</v>
      </c>
      <c r="E55" s="93">
        <v>2.9542352941176468</v>
      </c>
      <c r="F55" s="95">
        <v>0.67176470588235293</v>
      </c>
      <c r="G55" s="95">
        <v>2.1932941176470591</v>
      </c>
      <c r="H55" s="85">
        <f t="shared" ref="H55:J61" si="19">E55*$D55/100</f>
        <v>2.5110999999999999</v>
      </c>
      <c r="I55" s="86">
        <f t="shared" si="19"/>
        <v>0.57100000000000006</v>
      </c>
      <c r="J55" s="87">
        <f t="shared" si="19"/>
        <v>1.8643000000000001</v>
      </c>
    </row>
    <row r="56" spans="1:11" x14ac:dyDescent="0.25">
      <c r="A56" s="97" t="s">
        <v>201</v>
      </c>
      <c r="B56" s="98" t="s">
        <v>200</v>
      </c>
      <c r="C56" s="93"/>
      <c r="D56" s="94">
        <v>85</v>
      </c>
      <c r="E56" s="93">
        <v>2.64</v>
      </c>
      <c r="F56" s="95">
        <v>0.7</v>
      </c>
      <c r="G56" s="95">
        <v>3</v>
      </c>
      <c r="H56" s="85">
        <f t="shared" si="19"/>
        <v>2.2440000000000002</v>
      </c>
      <c r="I56" s="71">
        <f t="shared" si="19"/>
        <v>0.59499999999999997</v>
      </c>
      <c r="J56" s="87">
        <f t="shared" si="19"/>
        <v>2.5499999999999998</v>
      </c>
    </row>
    <row r="57" spans="1:11" x14ac:dyDescent="0.25">
      <c r="A57" s="97" t="s">
        <v>202</v>
      </c>
      <c r="B57" s="98" t="s">
        <v>200</v>
      </c>
      <c r="C57" s="51"/>
      <c r="D57" s="94">
        <v>85</v>
      </c>
      <c r="E57" s="93">
        <v>1.6411764705882352</v>
      </c>
      <c r="F57" s="95">
        <v>0.86808823529411772</v>
      </c>
      <c r="G57" s="95">
        <v>2.759264705882353</v>
      </c>
      <c r="H57" s="85">
        <f t="shared" si="19"/>
        <v>1.395</v>
      </c>
      <c r="I57" s="86">
        <f t="shared" si="19"/>
        <v>0.73787500000000006</v>
      </c>
      <c r="J57" s="87">
        <f t="shared" si="19"/>
        <v>2.3453749999999998</v>
      </c>
    </row>
    <row r="58" spans="1:11" x14ac:dyDescent="0.25">
      <c r="A58" s="97" t="s">
        <v>203</v>
      </c>
      <c r="B58" s="98" t="s">
        <v>200</v>
      </c>
      <c r="C58" s="51"/>
      <c r="D58" s="94">
        <v>85</v>
      </c>
      <c r="E58" s="93">
        <v>1.6411764705882352</v>
      </c>
      <c r="F58" s="95">
        <v>0.86808823529411772</v>
      </c>
      <c r="G58" s="95">
        <v>2.759264705882353</v>
      </c>
      <c r="H58" s="85">
        <f>E58*$D58/100</f>
        <v>1.395</v>
      </c>
      <c r="I58" s="86">
        <f>F58*$D58/100</f>
        <v>0.73787500000000006</v>
      </c>
      <c r="J58" s="87">
        <f>G58*$D58/100</f>
        <v>2.3453749999999998</v>
      </c>
    </row>
    <row r="59" spans="1:11" x14ac:dyDescent="0.25">
      <c r="A59" s="97" t="s">
        <v>204</v>
      </c>
      <c r="B59" s="98" t="s">
        <v>200</v>
      </c>
      <c r="C59" s="93"/>
      <c r="D59" s="94">
        <v>85</v>
      </c>
      <c r="E59" s="93">
        <v>2.4182352941176468</v>
      </c>
      <c r="F59" s="95">
        <v>0.9021568627450981</v>
      </c>
      <c r="G59" s="95">
        <v>3.0592156862745097</v>
      </c>
      <c r="H59" s="85">
        <f t="shared" si="19"/>
        <v>2.0554999999999999</v>
      </c>
      <c r="I59" s="71">
        <f t="shared" si="19"/>
        <v>0.76683333333333337</v>
      </c>
      <c r="J59" s="87">
        <f t="shared" si="19"/>
        <v>2.6003333333333329</v>
      </c>
    </row>
    <row r="60" spans="1:11" x14ac:dyDescent="0.25">
      <c r="A60" s="97" t="s">
        <v>205</v>
      </c>
      <c r="B60" s="98" t="s">
        <v>200</v>
      </c>
      <c r="C60" s="93"/>
      <c r="D60" s="94">
        <v>85</v>
      </c>
      <c r="E60" s="93">
        <v>2.7250000000000001</v>
      </c>
      <c r="F60" s="95">
        <v>0.78102941176470586</v>
      </c>
      <c r="G60" s="95">
        <v>3.3257352941176466</v>
      </c>
      <c r="H60" s="85">
        <f t="shared" si="19"/>
        <v>2.3162500000000001</v>
      </c>
      <c r="I60" s="86">
        <f t="shared" si="19"/>
        <v>0.66387499999999999</v>
      </c>
      <c r="J60" s="87">
        <f t="shared" si="19"/>
        <v>2.8268749999999994</v>
      </c>
    </row>
    <row r="61" spans="1:11" x14ac:dyDescent="0.25">
      <c r="A61" s="97" t="s">
        <v>206</v>
      </c>
      <c r="B61" s="98" t="s">
        <v>200</v>
      </c>
      <c r="C61" s="93"/>
      <c r="D61" s="94">
        <v>85</v>
      </c>
      <c r="E61" s="93">
        <v>2.320392156862745</v>
      </c>
      <c r="F61" s="95">
        <v>1.0523529411764707</v>
      </c>
      <c r="G61" s="95">
        <v>2.4852941176470589</v>
      </c>
      <c r="H61" s="85">
        <f t="shared" si="19"/>
        <v>1.9723333333333333</v>
      </c>
      <c r="I61" s="86">
        <f t="shared" si="19"/>
        <v>0.89450000000000018</v>
      </c>
      <c r="J61" s="87">
        <f t="shared" si="19"/>
        <v>2.1124999999999998</v>
      </c>
    </row>
    <row r="62" spans="1:11" x14ac:dyDescent="0.25">
      <c r="A62" s="41"/>
      <c r="B62" s="39"/>
      <c r="C62" s="39"/>
      <c r="D62" s="39"/>
      <c r="E62" s="39"/>
      <c r="F62" s="39"/>
      <c r="G62" s="39"/>
      <c r="H62" s="39"/>
      <c r="I62" s="39"/>
      <c r="J62" s="39"/>
    </row>
    <row r="63" spans="1:11" x14ac:dyDescent="0.25">
      <c r="A63" s="99" t="s">
        <v>207</v>
      </c>
      <c r="B63" s="39"/>
      <c r="C63" s="39"/>
      <c r="D63" s="42"/>
      <c r="E63" s="39"/>
      <c r="F63" s="39"/>
      <c r="G63" s="39"/>
      <c r="H63" s="100" t="s">
        <v>208</v>
      </c>
      <c r="I63" s="39"/>
      <c r="J63" s="39"/>
    </row>
    <row r="64" spans="1:11" x14ac:dyDescent="0.25">
      <c r="A64" s="101" t="s">
        <v>209</v>
      </c>
      <c r="B64" s="39"/>
      <c r="C64" s="39"/>
      <c r="D64" s="42"/>
      <c r="E64" s="39"/>
      <c r="F64" s="39"/>
      <c r="G64" s="39"/>
      <c r="H64" s="102"/>
      <c r="I64" s="39"/>
      <c r="J64" s="39"/>
    </row>
    <row r="65" spans="1:10" x14ac:dyDescent="0.25">
      <c r="A65" s="41"/>
      <c r="B65" s="39"/>
      <c r="C65" s="39"/>
      <c r="D65" s="42"/>
      <c r="E65" s="39"/>
      <c r="F65" s="39"/>
      <c r="G65" s="39"/>
      <c r="H65" s="39"/>
      <c r="I65" s="39"/>
      <c r="J65" s="39"/>
    </row>
    <row r="66" spans="1:10" x14ac:dyDescent="0.25">
      <c r="A66" s="41"/>
      <c r="B66" s="39"/>
      <c r="C66" s="39"/>
      <c r="D66" s="42"/>
      <c r="E66" s="39"/>
      <c r="F66" s="39"/>
      <c r="G66" s="39"/>
      <c r="H66" s="39"/>
      <c r="I66" s="39"/>
      <c r="J66" s="39"/>
    </row>
    <row r="67" spans="1:10" x14ac:dyDescent="0.25">
      <c r="A67" s="41"/>
      <c r="B67" s="39"/>
      <c r="C67" s="39"/>
      <c r="D67" s="42"/>
      <c r="E67" s="39"/>
      <c r="F67" s="39"/>
      <c r="G67" s="39"/>
      <c r="H67" s="39"/>
      <c r="I67" s="39"/>
      <c r="J67" s="39"/>
    </row>
  </sheetData>
  <mergeCells count="1">
    <mergeCell ref="A2:J2"/>
  </mergeCells>
  <pageMargins left="0.7" right="0.7" top="0.75" bottom="0.75" header="0.3" footer="0.3"/>
  <ignoredErrors>
    <ignoredError sqref="H10:J6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Dati del problema</vt:lpstr>
      <vt:lpstr>Calcolo effluenti allevamento</vt:lpstr>
      <vt:lpstr>Prod colturali</vt:lpstr>
      <vt:lpstr>Concimaz. Organica</vt:lpstr>
      <vt:lpstr>Apporti di N</vt:lpstr>
      <vt:lpstr>Soil Surface Balance</vt:lpstr>
      <vt:lpstr>Farm Gate</vt:lpstr>
      <vt:lpstr>Soil Surface B + efficienza</vt:lpstr>
      <vt:lpstr>Tabella asporti colture</vt:lpstr>
      <vt:lpstr>Tabella efficienze</vt:lpstr>
      <vt:lpstr>Tabella prod e.a.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lodovico alfieri</dc:creator>
  <cp:lastModifiedBy>Utente Windows</cp:lastModifiedBy>
  <dcterms:created xsi:type="dcterms:W3CDTF">2011-12-05T13:52:56Z</dcterms:created>
  <dcterms:modified xsi:type="dcterms:W3CDTF">2012-11-20T14:33:11Z</dcterms:modified>
</cp:coreProperties>
</file>